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eedu-my.sharepoint.com/personal/admin_nteedu_onmicrosoft_com/Documents/Firma/Pracownie przyrodnicze MEN/"/>
    </mc:Choice>
  </mc:AlternateContent>
  <xr:revisionPtr revIDLastSave="500" documentId="8_{DBBF38E2-B948-4377-8DF2-76CA51417DA1}" xr6:coauthVersionLast="45" xr6:coauthVersionMax="45" xr10:uidLastSave="{DF753691-D234-4359-9323-2E66FA4F6A2D}"/>
  <workbookProtection workbookAlgorithmName="SHA-512" workbookHashValue="xY+f14HUbY8hQJSAunB5M+Z1rGOEUOAPnGVn3EouuzEBcXyWPVlHKiK3J4AqX18cHVI15K2uXj90Rj/QJe1glA==" workbookSaltValue="M93i+rgkjiDzSHKXOHWsLg==" workbookSpinCount="100000" lockStructure="1"/>
  <bookViews>
    <workbookView xWindow="28680" yWindow="-120" windowWidth="29040" windowHeight="15840" firstSheet="6" activeTab="6" xr2:uid="{00000000-000D-0000-FFFF-FFFF00000000}"/>
  </bookViews>
  <sheets>
    <sheet name="CENNIK" sheetId="8" state="hidden" r:id="rId1"/>
    <sheet name="GEOGRAFIA" sheetId="11" state="hidden" r:id="rId2"/>
    <sheet name="BIOLOGIA" sheetId="5" state="hidden" r:id="rId3"/>
    <sheet name="CHEMIA" sheetId="6" state="hidden" r:id="rId4"/>
    <sheet name="FIZYKA" sheetId="7" state="hidden" r:id="rId5"/>
    <sheet name="MAX POMIARÓW" sheetId="10" state="hidden" r:id="rId6"/>
    <sheet name="KALKULATOR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4" l="1"/>
  <c r="O76" i="4" s="1"/>
  <c r="P76" i="4" s="1"/>
  <c r="P77" i="4" s="1"/>
  <c r="P6" i="4" s="1"/>
  <c r="L76" i="4"/>
  <c r="D67" i="8"/>
  <c r="E67" i="8" s="1"/>
  <c r="O77" i="4" l="1"/>
  <c r="N75" i="4"/>
  <c r="O75" i="4" s="1"/>
  <c r="P75" i="4" s="1"/>
  <c r="N74" i="4"/>
  <c r="O74" i="4" s="1"/>
  <c r="P74" i="4" s="1"/>
  <c r="N73" i="4"/>
  <c r="O73" i="4" s="1"/>
  <c r="L75" i="4"/>
  <c r="L74" i="4"/>
  <c r="L73" i="4"/>
  <c r="D66" i="8"/>
  <c r="E66" i="8" s="1"/>
  <c r="D65" i="8"/>
  <c r="E65" i="8" s="1"/>
  <c r="D64" i="8"/>
  <c r="E64" i="8" s="1"/>
  <c r="P73" i="4" l="1"/>
  <c r="N69" i="4"/>
  <c r="O69" i="4" s="1"/>
  <c r="L69" i="4"/>
  <c r="D61" i="8"/>
  <c r="E61" i="8" s="1"/>
  <c r="P69" i="4" l="1"/>
  <c r="P70" i="4" s="1"/>
  <c r="O70" i="4"/>
  <c r="K26" i="4"/>
  <c r="K25" i="4"/>
  <c r="K24" i="4"/>
  <c r="K23" i="4"/>
  <c r="K22" i="4"/>
  <c r="K21" i="4"/>
  <c r="K20" i="4"/>
  <c r="K19" i="4"/>
  <c r="K18" i="4"/>
  <c r="K17" i="4"/>
  <c r="I44" i="4"/>
  <c r="H44" i="4"/>
  <c r="G44" i="4"/>
  <c r="F44" i="4"/>
  <c r="E44" i="4"/>
  <c r="L64" i="4" l="1"/>
  <c r="N64" i="4"/>
  <c r="O64" i="4" s="1"/>
  <c r="P64" i="4" s="1"/>
  <c r="N65" i="4" l="1"/>
  <c r="O65" i="4" s="1"/>
  <c r="N63" i="4"/>
  <c r="O63" i="4" s="1"/>
  <c r="P63" i="4" s="1"/>
  <c r="N62" i="4"/>
  <c r="O62" i="4" s="1"/>
  <c r="L65" i="4"/>
  <c r="L63" i="4"/>
  <c r="L62" i="4"/>
  <c r="P65" i="4" l="1"/>
  <c r="O66" i="4"/>
  <c r="P62" i="4"/>
  <c r="N47" i="4"/>
  <c r="O47" i="4" s="1"/>
  <c r="P47" i="4" s="1"/>
  <c r="N46" i="4"/>
  <c r="O46" i="4" s="1"/>
  <c r="P46" i="4" s="1"/>
  <c r="N45" i="4"/>
  <c r="O45" i="4" s="1"/>
  <c r="P45" i="4" s="1"/>
  <c r="N44" i="4"/>
  <c r="O44" i="4" s="1"/>
  <c r="P44" i="4" s="1"/>
  <c r="L47" i="4"/>
  <c r="L46" i="4"/>
  <c r="L45" i="4"/>
  <c r="L44" i="4"/>
  <c r="N48" i="4"/>
  <c r="O48" i="4" s="1"/>
  <c r="P48" i="4" s="1"/>
  <c r="N43" i="4"/>
  <c r="O43" i="4" s="1"/>
  <c r="P43" i="4" s="1"/>
  <c r="N42" i="4"/>
  <c r="O42" i="4" s="1"/>
  <c r="P42" i="4" s="1"/>
  <c r="N41" i="4"/>
  <c r="O41" i="4" s="1"/>
  <c r="P41" i="4" s="1"/>
  <c r="N40" i="4"/>
  <c r="O40" i="4" s="1"/>
  <c r="P40" i="4" s="1"/>
  <c r="L43" i="4"/>
  <c r="L42" i="4"/>
  <c r="L41" i="4"/>
  <c r="L40" i="4"/>
  <c r="N37" i="4"/>
  <c r="O37" i="4" s="1"/>
  <c r="P37" i="4" s="1"/>
  <c r="N36" i="4"/>
  <c r="O36" i="4" s="1"/>
  <c r="P36" i="4" s="1"/>
  <c r="N35" i="4"/>
  <c r="O35" i="4" s="1"/>
  <c r="P35" i="4" s="1"/>
  <c r="N34" i="4"/>
  <c r="O34" i="4" s="1"/>
  <c r="P34" i="4" s="1"/>
  <c r="D58" i="8"/>
  <c r="E58" i="8" s="1"/>
  <c r="D57" i="8"/>
  <c r="E57" i="8" s="1"/>
  <c r="D56" i="8"/>
  <c r="E56" i="8" s="1"/>
  <c r="D34" i="8"/>
  <c r="E34" i="8" s="1"/>
  <c r="D32" i="8"/>
  <c r="E32" i="8" s="1"/>
  <c r="D33" i="8"/>
  <c r="E33" i="8" s="1"/>
  <c r="D31" i="8"/>
  <c r="E31" i="8" s="1"/>
  <c r="P66" i="4" l="1"/>
  <c r="O49" i="4"/>
  <c r="P49" i="4"/>
  <c r="O38" i="4"/>
  <c r="P38" i="4"/>
  <c r="D41" i="8"/>
  <c r="E41" i="8" s="1"/>
  <c r="C9" i="6" l="1"/>
  <c r="M11" i="7"/>
  <c r="K11" i="7"/>
  <c r="E11" i="7"/>
  <c r="C11" i="7"/>
  <c r="E24" i="11" l="1"/>
  <c r="C24" i="11"/>
  <c r="D30" i="8"/>
  <c r="E30" i="8" s="1"/>
  <c r="C9" i="11"/>
  <c r="S15" i="5" l="1"/>
  <c r="K14" i="5"/>
  <c r="C11" i="5"/>
  <c r="C10" i="11" l="1"/>
  <c r="E22" i="11" l="1"/>
  <c r="F22" i="11" s="1"/>
  <c r="G22" i="11" s="1"/>
  <c r="E21" i="11"/>
  <c r="F21" i="11" s="1"/>
  <c r="G21" i="11" s="1"/>
  <c r="E20" i="11"/>
  <c r="F20" i="11" s="1"/>
  <c r="E23" i="11"/>
  <c r="F23" i="11" s="1"/>
  <c r="G23" i="11" s="1"/>
  <c r="F25" i="11"/>
  <c r="G25" i="11" s="1"/>
  <c r="F24" i="11"/>
  <c r="G24" i="11" s="1"/>
  <c r="E10" i="11"/>
  <c r="F10" i="11" s="1"/>
  <c r="G10" i="11" s="1"/>
  <c r="E6" i="11"/>
  <c r="F6" i="11" s="1"/>
  <c r="G6" i="11" s="1"/>
  <c r="E7" i="11"/>
  <c r="F7" i="11" s="1"/>
  <c r="G7" i="11" s="1"/>
  <c r="E8" i="11"/>
  <c r="F8" i="11" s="1"/>
  <c r="G8" i="11" s="1"/>
  <c r="F11" i="11"/>
  <c r="G11" i="11" s="1"/>
  <c r="E9" i="11"/>
  <c r="F9" i="11" s="1"/>
  <c r="G9" i="11" s="1"/>
  <c r="N10" i="7"/>
  <c r="O10" i="7" s="1"/>
  <c r="F10" i="7"/>
  <c r="G10" i="7" s="1"/>
  <c r="M9" i="6"/>
  <c r="N9" i="6" s="1"/>
  <c r="O9" i="6" s="1"/>
  <c r="E8" i="6"/>
  <c r="F8" i="6" s="1"/>
  <c r="G8" i="6" s="1"/>
  <c r="V14" i="5"/>
  <c r="W14" i="5" s="1"/>
  <c r="N11" i="5"/>
  <c r="O11" i="5" s="1"/>
  <c r="F10" i="5"/>
  <c r="G10" i="5" s="1"/>
  <c r="G20" i="11" l="1"/>
  <c r="G26" i="11" s="1"/>
  <c r="F26" i="11"/>
  <c r="G12" i="11"/>
  <c r="F12" i="11"/>
  <c r="N59" i="4"/>
  <c r="O59" i="4" s="1"/>
  <c r="P59" i="4" s="1"/>
  <c r="N58" i="4"/>
  <c r="O58" i="4" s="1"/>
  <c r="P58" i="4" s="1"/>
  <c r="N57" i="4"/>
  <c r="N56" i="4"/>
  <c r="O56" i="4" s="1"/>
  <c r="P56" i="4" s="1"/>
  <c r="N55" i="4"/>
  <c r="O55" i="4" s="1"/>
  <c r="P55" i="4" s="1"/>
  <c r="N54" i="4"/>
  <c r="N53" i="4"/>
  <c r="O53" i="4" s="1"/>
  <c r="P53" i="4" s="1"/>
  <c r="N52" i="4"/>
  <c r="O52" i="4" s="1"/>
  <c r="P52" i="4" s="1"/>
  <c r="N51" i="4"/>
  <c r="O51" i="4" s="1"/>
  <c r="P51" i="4" s="1"/>
  <c r="O54" i="4"/>
  <c r="P54" i="4" s="1"/>
  <c r="O57" i="4"/>
  <c r="D47" i="8"/>
  <c r="E47" i="8" s="1"/>
  <c r="D48" i="8"/>
  <c r="E48" i="8" s="1"/>
  <c r="D49" i="8"/>
  <c r="E49" i="8" s="1"/>
  <c r="D50" i="8"/>
  <c r="E50" i="8" s="1"/>
  <c r="D51" i="8"/>
  <c r="E51" i="8" s="1"/>
  <c r="D53" i="8"/>
  <c r="E53" i="8" s="1"/>
  <c r="D52" i="8"/>
  <c r="E52" i="8" s="1"/>
  <c r="D46" i="8"/>
  <c r="E46" i="8" s="1"/>
  <c r="D45" i="8"/>
  <c r="E45" i="8" s="1"/>
  <c r="P57" i="4" l="1"/>
  <c r="P60" i="4" s="1"/>
  <c r="O60" i="4"/>
  <c r="F17" i="10"/>
  <c r="G17" i="10" s="1"/>
  <c r="E16" i="10"/>
  <c r="F16" i="10" s="1"/>
  <c r="G16" i="10" s="1"/>
  <c r="E15" i="10"/>
  <c r="F15" i="10" s="1"/>
  <c r="G15" i="10" s="1"/>
  <c r="E13" i="10"/>
  <c r="F13" i="10" s="1"/>
  <c r="G13" i="10" s="1"/>
  <c r="E12" i="10"/>
  <c r="E11" i="10"/>
  <c r="F11" i="10" s="1"/>
  <c r="E10" i="10"/>
  <c r="E9" i="10"/>
  <c r="F9" i="10" s="1"/>
  <c r="E6" i="10"/>
  <c r="F6" i="10" s="1"/>
  <c r="G6" i="10" s="1"/>
  <c r="E7" i="10"/>
  <c r="E8" i="10"/>
  <c r="E5" i="10"/>
  <c r="F5" i="10" s="1"/>
  <c r="G5" i="10" s="1"/>
  <c r="F12" i="10" l="1"/>
  <c r="G12" i="10" s="1"/>
  <c r="G11" i="10"/>
  <c r="F10" i="10"/>
  <c r="G10" i="10" s="1"/>
  <c r="G9" i="10"/>
  <c r="M11" i="6"/>
  <c r="M10" i="6"/>
  <c r="M8" i="6"/>
  <c r="M7" i="6"/>
  <c r="M6" i="6"/>
  <c r="M5" i="6"/>
  <c r="E10" i="6"/>
  <c r="E9" i="6"/>
  <c r="E7" i="6"/>
  <c r="E6" i="6"/>
  <c r="E5" i="6"/>
  <c r="E14" i="5"/>
  <c r="E11" i="5"/>
  <c r="E9" i="5"/>
  <c r="E8" i="5"/>
  <c r="E7" i="5"/>
  <c r="E6" i="5"/>
  <c r="U16" i="5"/>
  <c r="U15" i="5"/>
  <c r="U11" i="5"/>
  <c r="U10" i="5"/>
  <c r="U9" i="5"/>
  <c r="U8" i="5"/>
  <c r="U7" i="5"/>
  <c r="U6" i="5"/>
  <c r="M15" i="5"/>
  <c r="M14" i="5"/>
  <c r="M10" i="5"/>
  <c r="M9" i="5"/>
  <c r="M8" i="5"/>
  <c r="M7" i="5"/>
  <c r="M6" i="5"/>
  <c r="G18" i="10" l="1"/>
  <c r="F18" i="10"/>
  <c r="N30" i="4"/>
  <c r="O30" i="4" s="1"/>
  <c r="N31" i="4"/>
  <c r="O31" i="4" s="1"/>
  <c r="P31" i="4" s="1"/>
  <c r="D39" i="8"/>
  <c r="E39" i="8" s="1"/>
  <c r="D40" i="8"/>
  <c r="E40" i="8" s="1"/>
  <c r="D42" i="8"/>
  <c r="E42" i="8" s="1"/>
  <c r="D38" i="8"/>
  <c r="E38" i="8" s="1"/>
  <c r="D22" i="8"/>
  <c r="E22" i="8" s="1"/>
  <c r="N18" i="4"/>
  <c r="N19" i="4"/>
  <c r="N20" i="4"/>
  <c r="N21" i="4"/>
  <c r="N22" i="4"/>
  <c r="N23" i="4"/>
  <c r="N24" i="4"/>
  <c r="N25" i="4"/>
  <c r="N26" i="4"/>
  <c r="N17" i="4"/>
  <c r="N11" i="4"/>
  <c r="N12" i="4"/>
  <c r="O12" i="4" s="1"/>
  <c r="N13" i="4"/>
  <c r="N14" i="4"/>
  <c r="N10" i="4"/>
  <c r="D35" i="8"/>
  <c r="E35" i="8" s="1"/>
  <c r="D29" i="8"/>
  <c r="E29" i="8" s="1"/>
  <c r="D28" i="8"/>
  <c r="E28" i="8" s="1"/>
  <c r="D27" i="8"/>
  <c r="E27" i="8" s="1"/>
  <c r="D24" i="8"/>
  <c r="E24" i="8" s="1"/>
  <c r="D23" i="8"/>
  <c r="E23" i="8" s="1"/>
  <c r="D21" i="8"/>
  <c r="E21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D9" i="8"/>
  <c r="E9" i="8" s="1"/>
  <c r="D3" i="8"/>
  <c r="E3" i="8" s="1"/>
  <c r="D4" i="8"/>
  <c r="E4" i="8" s="1"/>
  <c r="D5" i="8"/>
  <c r="E5" i="8" s="1"/>
  <c r="D6" i="8"/>
  <c r="E6" i="8" s="1"/>
  <c r="D2" i="8"/>
  <c r="E2" i="8" s="1"/>
  <c r="N13" i="7"/>
  <c r="O13" i="7" s="1"/>
  <c r="N12" i="7"/>
  <c r="O12" i="7" s="1"/>
  <c r="N11" i="7"/>
  <c r="O11" i="7" s="1"/>
  <c r="N9" i="7"/>
  <c r="O9" i="7" s="1"/>
  <c r="N8" i="7"/>
  <c r="O8" i="7" s="1"/>
  <c r="N7" i="7"/>
  <c r="O7" i="7" s="1"/>
  <c r="N6" i="7"/>
  <c r="O6" i="7" s="1"/>
  <c r="F13" i="7"/>
  <c r="G13" i="7" s="1"/>
  <c r="F12" i="7"/>
  <c r="G12" i="7" s="1"/>
  <c r="F11" i="7"/>
  <c r="G11" i="7" s="1"/>
  <c r="F9" i="7"/>
  <c r="G9" i="7" s="1"/>
  <c r="F8" i="7"/>
  <c r="G8" i="7" s="1"/>
  <c r="F7" i="7"/>
  <c r="G7" i="7" s="1"/>
  <c r="F6" i="7"/>
  <c r="G6" i="7" s="1"/>
  <c r="N6" i="6"/>
  <c r="O6" i="6" s="1"/>
  <c r="N5" i="6"/>
  <c r="O5" i="6" s="1"/>
  <c r="N12" i="6"/>
  <c r="O12" i="6" s="1"/>
  <c r="N11" i="6"/>
  <c r="O11" i="6" s="1"/>
  <c r="N10" i="6"/>
  <c r="O10" i="6" s="1"/>
  <c r="N8" i="6"/>
  <c r="O8" i="6" s="1"/>
  <c r="N7" i="6"/>
  <c r="O7" i="6" s="1"/>
  <c r="F11" i="6"/>
  <c r="G11" i="6" s="1"/>
  <c r="F10" i="6"/>
  <c r="G10" i="6" s="1"/>
  <c r="F9" i="6"/>
  <c r="G9" i="6" s="1"/>
  <c r="F7" i="6"/>
  <c r="G7" i="6" s="1"/>
  <c r="F6" i="6"/>
  <c r="G6" i="6" s="1"/>
  <c r="F5" i="6"/>
  <c r="V11" i="5"/>
  <c r="W11" i="5" s="1"/>
  <c r="V7" i="5"/>
  <c r="W7" i="5" s="1"/>
  <c r="V17" i="5"/>
  <c r="W17" i="5" s="1"/>
  <c r="V16" i="5"/>
  <c r="W16" i="5" s="1"/>
  <c r="V15" i="5"/>
  <c r="W15" i="5" s="1"/>
  <c r="V10" i="5"/>
  <c r="W10" i="5" s="1"/>
  <c r="V9" i="5"/>
  <c r="W9" i="5" s="1"/>
  <c r="V8" i="5"/>
  <c r="W8" i="5" s="1"/>
  <c r="V6" i="5"/>
  <c r="W6" i="5" s="1"/>
  <c r="C36" i="4"/>
  <c r="N16" i="5"/>
  <c r="O16" i="5" s="1"/>
  <c r="N15" i="5"/>
  <c r="O15" i="5" s="1"/>
  <c r="N14" i="5"/>
  <c r="O14" i="5" s="1"/>
  <c r="N10" i="5"/>
  <c r="O10" i="5" s="1"/>
  <c r="N9" i="5"/>
  <c r="O9" i="5" s="1"/>
  <c r="N8" i="5"/>
  <c r="O8" i="5" s="1"/>
  <c r="N7" i="5"/>
  <c r="O7" i="5" s="1"/>
  <c r="N6" i="5"/>
  <c r="O6" i="5" s="1"/>
  <c r="F15" i="5"/>
  <c r="G15" i="5" s="1"/>
  <c r="F14" i="5"/>
  <c r="G14" i="5" s="1"/>
  <c r="F11" i="5"/>
  <c r="G11" i="5" s="1"/>
  <c r="F9" i="5"/>
  <c r="G9" i="5" s="1"/>
  <c r="F8" i="5"/>
  <c r="G8" i="5" s="1"/>
  <c r="F7" i="5"/>
  <c r="G7" i="5" s="1"/>
  <c r="F6" i="5"/>
  <c r="G6" i="5" s="1"/>
  <c r="C18" i="4"/>
  <c r="C19" i="4"/>
  <c r="C29" i="4"/>
  <c r="C27" i="4"/>
  <c r="O13" i="6" l="1"/>
  <c r="O32" i="4"/>
  <c r="P30" i="4"/>
  <c r="P32" i="4" s="1"/>
  <c r="G14" i="7"/>
  <c r="F14" i="7"/>
  <c r="O14" i="7"/>
  <c r="N14" i="7"/>
  <c r="N13" i="6"/>
  <c r="F12" i="6"/>
  <c r="G5" i="6"/>
  <c r="G12" i="6" s="1"/>
  <c r="O17" i="5"/>
  <c r="W18" i="5"/>
  <c r="N17" i="5"/>
  <c r="V18" i="5"/>
  <c r="F16" i="5"/>
  <c r="G16" i="5"/>
  <c r="C39" i="4" l="1"/>
  <c r="C12" i="4"/>
  <c r="C13" i="4"/>
  <c r="C14" i="4"/>
  <c r="C15" i="4"/>
  <c r="C16" i="4"/>
  <c r="C17" i="4"/>
  <c r="C20" i="4"/>
  <c r="C21" i="4"/>
  <c r="C22" i="4"/>
  <c r="C23" i="4"/>
  <c r="C24" i="4"/>
  <c r="C25" i="4"/>
  <c r="C26" i="4"/>
  <c r="C28" i="4"/>
  <c r="C30" i="4"/>
  <c r="C31" i="4"/>
  <c r="C32" i="4"/>
  <c r="C33" i="4"/>
  <c r="C34" i="4"/>
  <c r="C11" i="4"/>
  <c r="O14" i="4"/>
  <c r="P14" i="4" s="1"/>
  <c r="O25" i="4"/>
  <c r="P25" i="4" s="1"/>
  <c r="O24" i="4"/>
  <c r="P24" i="4" s="1"/>
  <c r="O23" i="4"/>
  <c r="P23" i="4" s="1"/>
  <c r="O13" i="4"/>
  <c r="P13" i="4" s="1"/>
  <c r="C37" i="4" l="1"/>
  <c r="C35" i="4"/>
  <c r="C38" i="4"/>
  <c r="O11" i="4"/>
  <c r="P11" i="4" s="1"/>
  <c r="P12" i="4"/>
  <c r="O18" i="4"/>
  <c r="P18" i="4" s="1"/>
  <c r="O10" i="4"/>
  <c r="O15" i="4" l="1"/>
  <c r="O22" i="4"/>
  <c r="P22" i="4" s="1"/>
  <c r="O19" i="4"/>
  <c r="P19" i="4" s="1"/>
  <c r="O26" i="4"/>
  <c r="P26" i="4" s="1"/>
  <c r="O17" i="4"/>
  <c r="O20" i="4"/>
  <c r="P20" i="4" s="1"/>
  <c r="O21" i="4"/>
  <c r="P21" i="4" s="1"/>
  <c r="P10" i="4"/>
  <c r="P15" i="4" s="1"/>
  <c r="O27" i="4" l="1"/>
  <c r="P17" i="4"/>
  <c r="P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Bielecki</author>
  </authors>
  <commentList>
    <comment ref="G9" authorId="0" shapeId="0" xr:uid="{6CFB0193-F737-44FB-8FDD-4DCA5130CC5A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  <comment ref="G23" authorId="0" shapeId="0" xr:uid="{959C3A60-7127-4655-96D6-3469C186EE69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Bielecki</author>
  </authors>
  <commentList>
    <comment ref="G11" authorId="0" shapeId="0" xr:uid="{AD512C58-5B7A-456C-B09C-7406938727F8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  <comment ref="O14" authorId="0" shapeId="0" xr:uid="{3D9740EE-3149-41F0-B692-D07DA714C5A5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  <comment ref="W15" authorId="0" shapeId="0" xr:uid="{6B83FA6C-C1FA-4FBE-92D1-ECFCD996A223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Bielecki</author>
  </authors>
  <commentList>
    <comment ref="G9" authorId="0" shapeId="0" xr:uid="{C5C0970A-63FD-4CA4-B471-2B85AF13E6CD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  <comment ref="O10" authorId="0" shapeId="0" xr:uid="{FF1372F5-B3A3-466A-9066-C917249A8A80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Bielecki</author>
  </authors>
  <commentList>
    <comment ref="G11" authorId="0" shapeId="0" xr:uid="{B8CFAEA1-A85E-47C4-B62D-61A73F987952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  <comment ref="O11" authorId="0" shapeId="0" xr:uid="{A46C7695-CB36-446F-B3E1-18A3D977ADAC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Bielecki</author>
  </authors>
  <commentList>
    <comment ref="G15" authorId="0" shapeId="0" xr:uid="{C1AF2E49-24FF-4224-B2E3-7005AD383E47}">
      <text>
        <r>
          <rPr>
            <b/>
            <sz val="9"/>
            <color indexed="81"/>
            <rFont val="Tahoma"/>
            <family val="2"/>
            <charset val="238"/>
          </rPr>
          <t>Monitory dla edukacji są na stawce 0% VAT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</author>
    <author>Marek Bielecki</author>
    <author>Robert Wrzesiński</author>
  </authors>
  <commentList>
    <comment ref="M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 tej kolumnie wpisujemy planowane ilości sprzętu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Ilość samodzielnych stanowisk na których jest możliwe przeprowadzanie opisanych obok pomiarów przy danej konfiguracji dysków i zewnętrznych czujników
</t>
        </r>
      </text>
    </comment>
    <comment ref="K16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Maks. ilości możliwych do zamówienia zewnętrznych czujników w zależności od ilości wybranych dysków</t>
        </r>
      </text>
    </comment>
    <comment ref="C18" authorId="1" shapeId="0" xr:uid="{1A11C51A-0F83-45AE-A143-4A87EB0B6018}">
      <text>
        <r>
          <rPr>
            <b/>
            <sz val="9"/>
            <color indexed="81"/>
            <rFont val="Tahoma"/>
            <family val="2"/>
            <charset val="238"/>
          </rPr>
          <t>To jest suma możliwości dysków i dodatkowych czujników</t>
        </r>
      </text>
    </comment>
    <comment ref="C19" authorId="1" shapeId="0" xr:uid="{D814D32C-4F30-42E1-ADCC-A37F1871AAAB}">
      <text>
        <r>
          <rPr>
            <sz val="9"/>
            <color indexed="81"/>
            <rFont val="Tahoma"/>
            <family val="2"/>
            <charset val="238"/>
          </rPr>
          <t>To jest suma możliwości dysków i dodatkowych czujników</t>
        </r>
      </text>
    </comment>
    <comment ref="C27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To jest suma możliwości dysków i dodatkowych czujników</t>
        </r>
      </text>
    </comment>
    <comment ref="C2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To jest suma możliwości dysków i dodatkowych czujników</t>
        </r>
      </text>
    </comment>
    <comment ref="P40" authorId="1" shapeId="0" xr:uid="{CFC34124-8FB1-43DE-8604-FECFB821FB3F}">
      <text>
        <r>
          <rPr>
            <b/>
            <sz val="9"/>
            <color indexed="81"/>
            <rFont val="Tahoma"/>
            <family val="2"/>
            <charset val="238"/>
          </rPr>
          <t>Dla edukacji monitory i komputery na stawce VAT 0%</t>
        </r>
      </text>
    </comment>
    <comment ref="P41" authorId="1" shapeId="0" xr:uid="{4A9032AD-0B1F-45E1-98F3-EA7D7EDD0581}">
      <text>
        <r>
          <rPr>
            <b/>
            <sz val="9"/>
            <color indexed="81"/>
            <rFont val="Tahoma"/>
            <family val="2"/>
            <charset val="238"/>
          </rPr>
          <t>Dla edukacji monitory i komputery na stawce VAT 0%</t>
        </r>
      </text>
    </comment>
    <comment ref="P42" authorId="1" shapeId="0" xr:uid="{EF78094C-9B0C-4577-B9E5-ADC0978DADD0}">
      <text>
        <r>
          <rPr>
            <b/>
            <sz val="9"/>
            <color indexed="81"/>
            <rFont val="Tahoma"/>
            <family val="2"/>
            <charset val="238"/>
          </rPr>
          <t>Dla edukacji monitory i komputery na stawce VAT 0%</t>
        </r>
      </text>
    </comment>
    <comment ref="P43" authorId="2" shapeId="0" xr:uid="{BF4F1D17-3D65-4E1F-9018-7F97E6EE8BB5}">
      <text>
        <r>
          <rPr>
            <b/>
            <sz val="9"/>
            <color indexed="81"/>
            <rFont val="Tahoma"/>
            <family val="2"/>
            <charset val="238"/>
          </rPr>
          <t>Dla edukacji monitory i komputery na stawce VAT 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2" authorId="2" shapeId="0" xr:uid="{F57D2622-6ACA-4929-BD38-48EAB00C4481}">
      <text>
        <r>
          <rPr>
            <b/>
            <sz val="9"/>
            <color indexed="81"/>
            <rFont val="Tahoma"/>
            <charset val="1"/>
          </rPr>
          <t>Dla edukacji monitory i komputery na stawce VAT 0%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<sst xmlns="http://schemas.openxmlformats.org/spreadsheetml/2006/main" count="466" uniqueCount="146">
  <si>
    <t>Temperatura otoczenia</t>
  </si>
  <si>
    <t>Kolorymetr</t>
  </si>
  <si>
    <t>Przewodność</t>
  </si>
  <si>
    <t>Temperatura ciał stałych, cieczy</t>
  </si>
  <si>
    <t>Puls</t>
  </si>
  <si>
    <t>Światło</t>
  </si>
  <si>
    <t>PH</t>
  </si>
  <si>
    <t>Wilgotność</t>
  </si>
  <si>
    <t>labdisc biochem</t>
  </si>
  <si>
    <t>labdic biochem</t>
  </si>
  <si>
    <t>ilość</t>
  </si>
  <si>
    <t>ciśnienie barometryczne</t>
  </si>
  <si>
    <t>temperatury skrajne (termopara)</t>
  </si>
  <si>
    <t>współrzędne GPS</t>
  </si>
  <si>
    <t>Kąt GPS</t>
  </si>
  <si>
    <t>Możliwe pomiary</t>
  </si>
  <si>
    <t xml:space="preserve">Tlen rozpuszczony </t>
  </si>
  <si>
    <t>przyspieszenie i siła</t>
  </si>
  <si>
    <t>Stężenie CO2</t>
  </si>
  <si>
    <t>pole magnetyczne</t>
  </si>
  <si>
    <t>Suma</t>
  </si>
  <si>
    <t>Fizyka</t>
  </si>
  <si>
    <t>Uniwersalny</t>
  </si>
  <si>
    <t>niskie napięcie</t>
  </si>
  <si>
    <t>natężenie prądu</t>
  </si>
  <si>
    <t>odległość</t>
  </si>
  <si>
    <t>fala dźwiękowa</t>
  </si>
  <si>
    <t>przyspieszenie</t>
  </si>
  <si>
    <t>Ciśnienie</t>
  </si>
  <si>
    <t>natężenie dźwięku</t>
  </si>
  <si>
    <t>labdisc fizyka</t>
  </si>
  <si>
    <t>ilość stanowisk</t>
  </si>
  <si>
    <t>zewn. czujnik napięcia prądu</t>
  </si>
  <si>
    <t>zewn. czujnik stężenia CO2</t>
  </si>
  <si>
    <t>zewn. czujnik pola magnet.</t>
  </si>
  <si>
    <t>Spirometr</t>
  </si>
  <si>
    <t>elektroda do tlenu rozp.</t>
  </si>
  <si>
    <t>zewn. dynamometr</t>
  </si>
  <si>
    <t>maks. Ilości</t>
  </si>
  <si>
    <t>Środowisko</t>
  </si>
  <si>
    <t>Mętność</t>
  </si>
  <si>
    <t>UV</t>
  </si>
  <si>
    <t>temperatura IR</t>
  </si>
  <si>
    <t>zewn. czujnik natężenia prądu</t>
  </si>
  <si>
    <t>zewn. czujnik temperatury ciał stałych i cieczy</t>
  </si>
  <si>
    <t>zewn. czujnik pulsu</t>
  </si>
  <si>
    <t>fotobramka</t>
  </si>
  <si>
    <t>labdisc uniwersalny</t>
  </si>
  <si>
    <t>labdisc środowisko</t>
  </si>
  <si>
    <t>napięcie prądu</t>
  </si>
  <si>
    <t>labdisc mini</t>
  </si>
  <si>
    <t>prędkość GPS</t>
  </si>
  <si>
    <t>Mini</t>
  </si>
  <si>
    <t>Mozliwości pomiarów poszczególnych dysków i czujników zewnętrznych</t>
  </si>
  <si>
    <t>Dodatkowe urządzenia</t>
  </si>
  <si>
    <t>Monitor TT-6518RS</t>
  </si>
  <si>
    <t>Monitor TT-7518RS</t>
  </si>
  <si>
    <t>Tablet edukacyjny GlobiMate</t>
  </si>
  <si>
    <t>Pokrowiec na labdisc</t>
  </si>
  <si>
    <t>Wyposażenie dodatkowe</t>
  </si>
  <si>
    <t xml:space="preserve">Wizualizer </t>
  </si>
  <si>
    <t>Oprogramowanie</t>
  </si>
  <si>
    <t>Mozabook Classroom PL (1 rok)</t>
  </si>
  <si>
    <t>Mozabook Classroom PL (2 rok)</t>
  </si>
  <si>
    <t>Mozabook Classroom PL (3 rok)</t>
  </si>
  <si>
    <t>Workspace</t>
  </si>
  <si>
    <t>LABDISC</t>
  </si>
  <si>
    <t>CZUJNIKI ZEWNĘTRZNE (do gniazda uniwersalnego)</t>
  </si>
  <si>
    <t>Tablet GlobiMate</t>
  </si>
  <si>
    <t>BIOLOGIA 1</t>
  </si>
  <si>
    <t>BIOLOGIA 2</t>
  </si>
  <si>
    <t>BIOLOGIA 3</t>
  </si>
  <si>
    <t>CHEMIA 1</t>
  </si>
  <si>
    <t>CHEMIA 2</t>
  </si>
  <si>
    <t>FIZYKA 1</t>
  </si>
  <si>
    <t>FIZYKA 2</t>
  </si>
  <si>
    <t>ładowarka do dysków</t>
  </si>
  <si>
    <t>czujnik pulsu</t>
  </si>
  <si>
    <t>każde stanowisko z 2 fotobramkami</t>
  </si>
  <si>
    <t>zewn. dynamometr Bluetooth</t>
  </si>
  <si>
    <t>każde stanowisko z 1 fotobramką</t>
  </si>
  <si>
    <t>CENA NETTO</t>
  </si>
  <si>
    <t>KWOTA VAT</t>
  </si>
  <si>
    <t>CENA BRUTTO</t>
  </si>
  <si>
    <t>VAT</t>
  </si>
  <si>
    <t>CZUJNIKI ZEWNĘTRZNE (wpinane do gniazda uniwersalnego)</t>
  </si>
  <si>
    <t>DYSKI POMIAROWE</t>
  </si>
  <si>
    <t>szafka do ładowania i przechowywania dysków i tabletów</t>
  </si>
  <si>
    <t>Wyposażenie dodatkowe systemu Globisens</t>
  </si>
  <si>
    <t>Mozabook Classroom PL (2 lata)</t>
  </si>
  <si>
    <t>Mozabook Classroom PL (3 lata)</t>
  </si>
  <si>
    <t>Nazwa</t>
  </si>
  <si>
    <t>Ilość</t>
  </si>
  <si>
    <t>Cena netto</t>
  </si>
  <si>
    <t>Wart. netto</t>
  </si>
  <si>
    <t>Wart. brutto</t>
  </si>
  <si>
    <t>MAKSYMALNA ILOŚĆ RODZAJÓW POMIARÓW</t>
  </si>
  <si>
    <t>Wart.netto</t>
  </si>
  <si>
    <t>Wart.brutto</t>
  </si>
  <si>
    <t>Cwna netto</t>
  </si>
  <si>
    <t>Cena netto PLN</t>
  </si>
  <si>
    <t>Wartość netto</t>
  </si>
  <si>
    <t>Wartość brutto</t>
  </si>
  <si>
    <t>LaboLab-pracownie przyrodnicze</t>
  </si>
  <si>
    <t>STRUKTURY ROŚLIN I ZWIERZĄT - Biologia</t>
  </si>
  <si>
    <t>MATERIA I ENERGIA W EKOSYSTEMACH - Biologia</t>
  </si>
  <si>
    <t>ŻYCIE W EKOSYSTEMACH - Biologia</t>
  </si>
  <si>
    <t>POGODA I KLIMAT - Geografia</t>
  </si>
  <si>
    <t>ZMIENIAJĄCA SIĘ PLANETA ZIEMIA - Geografia</t>
  </si>
  <si>
    <t>ZIEMIA I KOSMOS - Geografia</t>
  </si>
  <si>
    <t xml:space="preserve"> STRUKTURY I WŁAŚCIWOŚCI MATERII - Chemia</t>
  </si>
  <si>
    <t xml:space="preserve"> SIŁY I ODDZIAŁYWANIA - Fizyka</t>
  </si>
  <si>
    <t>ENERGIA. TO DZIAŁA ! - Fizyka</t>
  </si>
  <si>
    <t>SIŁY I ODDZIAŁYWANIA - Fizyka</t>
  </si>
  <si>
    <t>STRUKTURY I WŁAŚCIWOŚCI MATERII - Chemia</t>
  </si>
  <si>
    <t>GEOGRAFIA 1</t>
  </si>
  <si>
    <t>GEOGRAFIA 2</t>
  </si>
  <si>
    <t>Wizualizer</t>
  </si>
  <si>
    <t>Monitor interaktywny Newline 65" TT-6519RS</t>
  </si>
  <si>
    <t>Monitor interaktywny Newline 75" TT-7519RS</t>
  </si>
  <si>
    <t>Komputer OPS i5/4GB/HDD 500 GB + Windows 10</t>
  </si>
  <si>
    <t>Komputer OPS i5/8GB/SSD 256 GB + Windows 10</t>
  </si>
  <si>
    <t>Laptop TERRA MOBILE 360-11V2 N3450 W10EDU EDU STF -NL</t>
  </si>
  <si>
    <t xml:space="preserve">Mikroskop Delta Optical BioLight 300 z kamerą </t>
  </si>
  <si>
    <t>Net Support School oprogramowanie do zarządzania stanowiskami laboratoryjnymi</t>
  </si>
  <si>
    <t>TERRA PAD 1162 N4000 W10 EDU</t>
  </si>
  <si>
    <t>Cyfrowy notatnik do zapisywania przebiegu doświadczeń Wacom BAMBOO FOLIO A5 CDS-610G</t>
  </si>
  <si>
    <t>Pracownia terminalowa</t>
  </si>
  <si>
    <t>4szt.  stanowiska komputerowe typu terminalowego wraz z serwerem (Terminal S100V1 VcloudPoint , monitor LED 21,5" full HD , klawiatura Logitech  , mysz Logitech , podkładka )</t>
  </si>
  <si>
    <t>1kpl. system operacyjny + licecnje dostępowe dla stanowisk typu terminalowego ( Microsoft Windows Server Standard + Microsoft CAL + Microsoft RDP CAL )</t>
  </si>
  <si>
    <t>Oprogramowania Microsoft  Office Standard ( dodatkowa licencja dla nauczyciela )</t>
  </si>
  <si>
    <t>LaboLab - pracownie przyrodnicze</t>
  </si>
  <si>
    <t>Masz pytania ? Zadzwoń lub napisz!</t>
  </si>
  <si>
    <t>tel. 534337170</t>
  </si>
  <si>
    <t>tel. 523076220</t>
  </si>
  <si>
    <t>biuro@nte.net.pl</t>
  </si>
  <si>
    <t>Czukniki zewnętrzne</t>
  </si>
  <si>
    <t>Laboratorium ScienceBus</t>
  </si>
  <si>
    <t xml:space="preserve">Mobilne laboratorium przyrodnicze ScienceBus </t>
  </si>
  <si>
    <t>Multimedialna Pracownia Przedmiotowa Biologia klasa 5-8</t>
  </si>
  <si>
    <t xml:space="preserve">Multimedialna Pracownia Przedmiotowa Fizyka klasa 7-8 </t>
  </si>
  <si>
    <t>Multimedialna Pracownia Przedmiotowa Chemia klasa 7-8</t>
  </si>
  <si>
    <t>Oprogramowanie MPP</t>
  </si>
  <si>
    <t>Multimedialne Pracownie Przedmiotowe</t>
  </si>
  <si>
    <t>Wartość brutto:</t>
  </si>
  <si>
    <t>Multimedialna Pracownia Przedmiotowa Geografia klasa 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</si>
</sst>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B5B5B"/>
      <name val="Arial"/>
      <family val="2"/>
      <charset val="238"/>
    </font>
    <font>
      <b/>
      <sz val="9"/>
      <color rgb="FF5B5B5B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EFEFEF"/>
      </top>
      <bottom style="medium">
        <color rgb="FFEFEFE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3" borderId="18" xfId="0" applyNumberFormat="1" applyFill="1" applyBorder="1"/>
    <xf numFmtId="3" fontId="0" fillId="3" borderId="11" xfId="0" applyNumberFormat="1" applyFill="1" applyBorder="1"/>
    <xf numFmtId="3" fontId="0" fillId="3" borderId="1" xfId="0" applyNumberFormat="1" applyFill="1" applyBorder="1"/>
    <xf numFmtId="3" fontId="0" fillId="3" borderId="13" xfId="0" applyNumberFormat="1" applyFill="1" applyBorder="1"/>
    <xf numFmtId="0" fontId="1" fillId="0" borderId="0" xfId="0" applyFont="1" applyFill="1" applyBorder="1" applyAlignment="1">
      <alignment horizontal="left"/>
    </xf>
    <xf numFmtId="3" fontId="0" fillId="3" borderId="19" xfId="0" applyNumberFormat="1" applyFill="1" applyBorder="1"/>
    <xf numFmtId="3" fontId="0" fillId="3" borderId="15" xfId="0" applyNumberFormat="1" applyFill="1" applyBorder="1"/>
    <xf numFmtId="0" fontId="7" fillId="0" borderId="0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9" fontId="0" fillId="4" borderId="1" xfId="0" applyNumberFormat="1" applyFill="1" applyBorder="1"/>
    <xf numFmtId="3" fontId="0" fillId="4" borderId="1" xfId="0" applyNumberFormat="1" applyFill="1" applyBorder="1"/>
    <xf numFmtId="0" fontId="0" fillId="4" borderId="10" xfId="0" applyFill="1" applyBorder="1" applyAlignment="1">
      <alignment horizontal="left"/>
    </xf>
    <xf numFmtId="3" fontId="0" fillId="4" borderId="18" xfId="0" applyNumberFormat="1" applyFill="1" applyBorder="1"/>
    <xf numFmtId="0" fontId="0" fillId="4" borderId="12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3" fontId="0" fillId="4" borderId="19" xfId="0" applyNumberFormat="1" applyFill="1" applyBorder="1"/>
    <xf numFmtId="9" fontId="0" fillId="4" borderId="18" xfId="0" applyNumberFormat="1" applyFill="1" applyBorder="1"/>
    <xf numFmtId="3" fontId="0" fillId="4" borderId="11" xfId="0" applyNumberFormat="1" applyFill="1" applyBorder="1"/>
    <xf numFmtId="3" fontId="0" fillId="4" borderId="13" xfId="0" applyNumberFormat="1" applyFill="1" applyBorder="1"/>
    <xf numFmtId="9" fontId="0" fillId="4" borderId="19" xfId="0" applyNumberFormat="1" applyFill="1" applyBorder="1"/>
    <xf numFmtId="3" fontId="0" fillId="4" borderId="15" xfId="0" applyNumberFormat="1" applyFill="1" applyBorder="1"/>
    <xf numFmtId="0" fontId="0" fillId="0" borderId="0" xfId="0" applyFill="1"/>
    <xf numFmtId="3" fontId="0" fillId="3" borderId="18" xfId="0" applyNumberFormat="1" applyFont="1" applyFill="1" applyBorder="1" applyAlignment="1">
      <alignment horizontal="right"/>
    </xf>
    <xf numFmtId="3" fontId="0" fillId="3" borderId="1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3" fontId="0" fillId="3" borderId="19" xfId="0" applyNumberFormat="1" applyFont="1" applyFill="1" applyBorder="1" applyAlignment="1">
      <alignment horizontal="right"/>
    </xf>
    <xf numFmtId="3" fontId="0" fillId="3" borderId="15" xfId="0" applyNumberFormat="1" applyFont="1" applyFill="1" applyBorder="1" applyAlignment="1">
      <alignment horizontal="right"/>
    </xf>
    <xf numFmtId="9" fontId="0" fillId="3" borderId="18" xfId="0" applyNumberFormat="1" applyFont="1" applyFill="1" applyBorder="1" applyAlignment="1">
      <alignment horizontal="right"/>
    </xf>
    <xf numFmtId="9" fontId="0" fillId="3" borderId="1" xfId="0" applyNumberFormat="1" applyFont="1" applyFill="1" applyBorder="1" applyAlignment="1">
      <alignment horizontal="right"/>
    </xf>
    <xf numFmtId="9" fontId="0" fillId="3" borderId="19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0" fillId="5" borderId="0" xfId="0" applyFill="1" applyBorder="1"/>
    <xf numFmtId="0" fontId="1" fillId="5" borderId="0" xfId="0" applyFont="1" applyFill="1" applyBorder="1"/>
    <xf numFmtId="3" fontId="1" fillId="5" borderId="0" xfId="0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3" fontId="0" fillId="5" borderId="6" xfId="0" applyNumberFormat="1" applyFill="1" applyBorder="1"/>
    <xf numFmtId="3" fontId="1" fillId="5" borderId="6" xfId="0" applyNumberFormat="1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4" fillId="5" borderId="12" xfId="0" applyFont="1" applyFill="1" applyBorder="1" applyAlignment="1">
      <alignment horizontal="left" vertical="center" wrapText="1" indent="1"/>
    </xf>
    <xf numFmtId="0" fontId="0" fillId="5" borderId="13" xfId="0" applyFill="1" applyBorder="1" applyAlignment="1">
      <alignment horizontal="center"/>
    </xf>
    <xf numFmtId="0" fontId="4" fillId="5" borderId="14" xfId="0" applyFont="1" applyFill="1" applyBorder="1" applyAlignment="1">
      <alignment horizontal="left" vertical="center" wrapText="1" indent="1"/>
    </xf>
    <xf numFmtId="0" fontId="0" fillId="5" borderId="15" xfId="0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3" borderId="31" xfId="0" applyFill="1" applyBorder="1"/>
    <xf numFmtId="3" fontId="0" fillId="3" borderId="31" xfId="0" applyNumberFormat="1" applyFill="1" applyBorder="1"/>
    <xf numFmtId="3" fontId="0" fillId="3" borderId="32" xfId="0" applyNumberFormat="1" applyFill="1" applyBorder="1"/>
    <xf numFmtId="0" fontId="0" fillId="3" borderId="18" xfId="0" applyFill="1" applyBorder="1"/>
    <xf numFmtId="0" fontId="0" fillId="3" borderId="19" xfId="0" applyFill="1" applyBorder="1"/>
    <xf numFmtId="0" fontId="0" fillId="6" borderId="10" xfId="0" applyFill="1" applyBorder="1"/>
    <xf numFmtId="0" fontId="0" fillId="6" borderId="11" xfId="0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/>
    <xf numFmtId="3" fontId="0" fillId="4" borderId="22" xfId="0" applyNumberFormat="1" applyFill="1" applyBorder="1"/>
    <xf numFmtId="3" fontId="0" fillId="4" borderId="20" xfId="0" applyNumberFormat="1" applyFill="1" applyBorder="1"/>
    <xf numFmtId="0" fontId="0" fillId="4" borderId="1" xfId="0" applyFill="1" applyBorder="1"/>
    <xf numFmtId="0" fontId="0" fillId="2" borderId="10" xfId="0" applyFill="1" applyBorder="1" applyAlignment="1">
      <alignment horizontal="left"/>
    </xf>
    <xf numFmtId="0" fontId="0" fillId="2" borderId="18" xfId="0" applyFill="1" applyBorder="1"/>
    <xf numFmtId="3" fontId="0" fillId="2" borderId="18" xfId="0" applyNumberFormat="1" applyFill="1" applyBorder="1"/>
    <xf numFmtId="3" fontId="0" fillId="2" borderId="11" xfId="0" applyNumberFormat="1" applyFill="1" applyBorder="1"/>
    <xf numFmtId="0" fontId="0" fillId="2" borderId="12" xfId="0" applyFill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3" fontId="0" fillId="2" borderId="13" xfId="0" applyNumberFormat="1" applyFill="1" applyBorder="1"/>
    <xf numFmtId="0" fontId="4" fillId="2" borderId="14" xfId="0" applyFont="1" applyFill="1" applyBorder="1" applyAlignment="1">
      <alignment horizontal="left" vertical="center" wrapText="1"/>
    </xf>
    <xf numFmtId="0" fontId="0" fillId="2" borderId="19" xfId="0" applyFill="1" applyBorder="1"/>
    <xf numFmtId="3" fontId="0" fillId="2" borderId="19" xfId="0" applyNumberFormat="1" applyFill="1" applyBorder="1"/>
    <xf numFmtId="3" fontId="0" fillId="2" borderId="15" xfId="0" applyNumberFormat="1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0" xfId="0" applyFill="1" applyBorder="1"/>
    <xf numFmtId="0" fontId="1" fillId="7" borderId="0" xfId="0" applyFont="1" applyFill="1" applyBorder="1"/>
    <xf numFmtId="3" fontId="1" fillId="7" borderId="0" xfId="0" applyNumberFormat="1" applyFont="1" applyFill="1" applyBorder="1"/>
    <xf numFmtId="0" fontId="4" fillId="7" borderId="12" xfId="0" applyFont="1" applyFill="1" applyBorder="1" applyAlignment="1">
      <alignment horizontal="left" vertical="center" wrapText="1" indent="1"/>
    </xf>
    <xf numFmtId="0" fontId="0" fillId="7" borderId="2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7" borderId="14" xfId="0" applyFont="1" applyFill="1" applyBorder="1" applyAlignment="1">
      <alignment horizontal="left" vertical="center" wrapText="1" indent="1"/>
    </xf>
    <xf numFmtId="0" fontId="0" fillId="7" borderId="15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6" borderId="28" xfId="0" applyFill="1" applyBorder="1"/>
    <xf numFmtId="0" fontId="0" fillId="6" borderId="29" xfId="0" applyFill="1" applyBorder="1" applyAlignment="1">
      <alignment horizontal="center"/>
    </xf>
    <xf numFmtId="0" fontId="0" fillId="5" borderId="12" xfId="0" applyFill="1" applyBorder="1"/>
    <xf numFmtId="0" fontId="0" fillId="5" borderId="14" xfId="0" applyFill="1" applyBorder="1"/>
    <xf numFmtId="0" fontId="0" fillId="3" borderId="1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9" fontId="0" fillId="2" borderId="18" xfId="0" applyNumberFormat="1" applyFill="1" applyBorder="1"/>
    <xf numFmtId="9" fontId="0" fillId="2" borderId="1" xfId="0" applyNumberFormat="1" applyFill="1" applyBorder="1"/>
    <xf numFmtId="0" fontId="0" fillId="2" borderId="14" xfId="0" applyFill="1" applyBorder="1" applyAlignment="1">
      <alignment horizontal="left"/>
    </xf>
    <xf numFmtId="9" fontId="0" fillId="2" borderId="19" xfId="0" applyNumberFormat="1" applyFill="1" applyBorder="1"/>
    <xf numFmtId="0" fontId="4" fillId="2" borderId="10" xfId="0" applyFont="1" applyFill="1" applyBorder="1" applyAlignment="1">
      <alignment horizontal="left" vertical="center" wrapText="1"/>
    </xf>
    <xf numFmtId="4" fontId="0" fillId="2" borderId="18" xfId="0" applyNumberFormat="1" applyFill="1" applyBorder="1"/>
    <xf numFmtId="4" fontId="0" fillId="2" borderId="1" xfId="0" applyNumberFormat="1" applyFill="1" applyBorder="1"/>
    <xf numFmtId="4" fontId="0" fillId="2" borderId="19" xfId="0" applyNumberFormat="1" applyFill="1" applyBorder="1"/>
    <xf numFmtId="0" fontId="0" fillId="4" borderId="16" xfId="0" applyFill="1" applyBorder="1" applyAlignment="1">
      <alignment horizontal="left"/>
    </xf>
    <xf numFmtId="0" fontId="0" fillId="4" borderId="34" xfId="0" applyFill="1" applyBorder="1"/>
    <xf numFmtId="3" fontId="0" fillId="4" borderId="34" xfId="0" applyNumberFormat="1" applyFill="1" applyBorder="1"/>
    <xf numFmtId="3" fontId="0" fillId="4" borderId="17" xfId="0" applyNumberFormat="1" applyFill="1" applyBorder="1"/>
    <xf numFmtId="0" fontId="0" fillId="9" borderId="16" xfId="0" applyFill="1" applyBorder="1" applyAlignment="1">
      <alignment horizontal="left"/>
    </xf>
    <xf numFmtId="0" fontId="0" fillId="9" borderId="34" xfId="0" applyFill="1" applyBorder="1"/>
    <xf numFmtId="3" fontId="0" fillId="9" borderId="34" xfId="0" applyNumberFormat="1" applyFill="1" applyBorder="1"/>
    <xf numFmtId="3" fontId="0" fillId="9" borderId="17" xfId="0" applyNumberFormat="1" applyFill="1" applyBorder="1"/>
    <xf numFmtId="0" fontId="1" fillId="4" borderId="34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left"/>
    </xf>
    <xf numFmtId="0" fontId="0" fillId="9" borderId="23" xfId="0" applyFill="1" applyBorder="1"/>
    <xf numFmtId="3" fontId="0" fillId="9" borderId="23" xfId="0" applyNumberFormat="1" applyFill="1" applyBorder="1"/>
    <xf numFmtId="3" fontId="0" fillId="9" borderId="29" xfId="0" applyNumberFormat="1" applyFill="1" applyBorder="1"/>
    <xf numFmtId="0" fontId="0" fillId="2" borderId="16" xfId="0" applyFill="1" applyBorder="1" applyAlignment="1">
      <alignment horizontal="left"/>
    </xf>
    <xf numFmtId="0" fontId="0" fillId="2" borderId="34" xfId="0" applyFill="1" applyBorder="1"/>
    <xf numFmtId="9" fontId="0" fillId="2" borderId="34" xfId="0" applyNumberFormat="1" applyFill="1" applyBorder="1"/>
    <xf numFmtId="3" fontId="0" fillId="2" borderId="34" xfId="0" applyNumberFormat="1" applyFill="1" applyBorder="1"/>
    <xf numFmtId="3" fontId="0" fillId="2" borderId="17" xfId="0" applyNumberFormat="1" applyFill="1" applyBorder="1"/>
    <xf numFmtId="0" fontId="4" fillId="2" borderId="16" xfId="0" applyFont="1" applyFill="1" applyBorder="1" applyAlignment="1">
      <alignment horizontal="left" vertical="top" wrapText="1"/>
    </xf>
    <xf numFmtId="3" fontId="0" fillId="2" borderId="35" xfId="0" applyNumberFormat="1" applyFill="1" applyBorder="1"/>
    <xf numFmtId="3" fontId="0" fillId="2" borderId="36" xfId="0" applyNumberFormat="1" applyFill="1" applyBorder="1"/>
    <xf numFmtId="0" fontId="0" fillId="2" borderId="1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2" fontId="1" fillId="5" borderId="0" xfId="0" applyNumberFormat="1" applyFont="1" applyFill="1" applyAlignment="1" applyProtection="1">
      <alignment horizontal="left"/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2" fontId="1" fillId="5" borderId="0" xfId="0" applyNumberFormat="1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1" fillId="5" borderId="28" xfId="0" applyFont="1" applyFill="1" applyBorder="1" applyProtection="1">
      <protection hidden="1"/>
    </xf>
    <xf numFmtId="0" fontId="1" fillId="5" borderId="29" xfId="0" applyFont="1" applyFill="1" applyBorder="1" applyAlignment="1" applyProtection="1">
      <alignment horizontal="center"/>
      <protection hidden="1"/>
    </xf>
    <xf numFmtId="0" fontId="0" fillId="3" borderId="10" xfId="0" applyFont="1" applyFill="1" applyBorder="1" applyAlignment="1" applyProtection="1">
      <alignment horizontal="left"/>
      <protection hidden="1"/>
    </xf>
    <xf numFmtId="0" fontId="1" fillId="8" borderId="18" xfId="0" applyFont="1" applyFill="1" applyBorder="1" applyAlignment="1" applyProtection="1">
      <alignment horizontal="center"/>
      <protection locked="0" hidden="1"/>
    </xf>
    <xf numFmtId="3" fontId="0" fillId="3" borderId="23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3" fontId="0" fillId="3" borderId="11" xfId="0" applyNumberFormat="1" applyFill="1" applyBorder="1" applyProtection="1">
      <protection hidden="1"/>
    </xf>
    <xf numFmtId="3" fontId="0" fillId="5" borderId="0" xfId="0" applyNumberFormat="1" applyFill="1" applyBorder="1" applyProtection="1">
      <protection hidden="1"/>
    </xf>
    <xf numFmtId="0" fontId="4" fillId="5" borderId="10" xfId="0" applyFont="1" applyFill="1" applyBorder="1" applyAlignment="1" applyProtection="1">
      <alignment horizontal="left" vertical="center" wrapText="1" indent="1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0" fillId="3" borderId="12" xfId="0" applyFont="1" applyFill="1" applyBorder="1" applyAlignment="1" applyProtection="1">
      <alignment horizontal="left"/>
      <protection hidden="1"/>
    </xf>
    <xf numFmtId="0" fontId="1" fillId="8" borderId="1" xfId="0" applyFont="1" applyFill="1" applyBorder="1" applyAlignment="1" applyProtection="1">
      <alignment horizontal="center"/>
      <protection locked="0" hidden="1"/>
    </xf>
    <xf numFmtId="3" fontId="0" fillId="3" borderId="1" xfId="0" applyNumberForma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0" fontId="4" fillId="5" borderId="12" xfId="0" applyFont="1" applyFill="1" applyBorder="1" applyAlignment="1" applyProtection="1">
      <alignment horizontal="left" vertical="center" wrapText="1" indent="1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4" fillId="5" borderId="27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0" fillId="3" borderId="14" xfId="0" applyFont="1" applyFill="1" applyBorder="1" applyAlignment="1" applyProtection="1">
      <alignment horizontal="left"/>
      <protection hidden="1"/>
    </xf>
    <xf numFmtId="0" fontId="1" fillId="8" borderId="19" xfId="0" applyFont="1" applyFill="1" applyBorder="1" applyAlignment="1" applyProtection="1">
      <alignment horizontal="center"/>
      <protection locked="0" hidden="1"/>
    </xf>
    <xf numFmtId="3" fontId="0" fillId="3" borderId="33" xfId="0" applyNumberFormat="1" applyFill="1" applyBorder="1" applyProtection="1">
      <protection hidden="1"/>
    </xf>
    <xf numFmtId="3" fontId="0" fillId="3" borderId="19" xfId="0" applyNumberForma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0" fontId="3" fillId="5" borderId="0" xfId="0" applyFont="1" applyFill="1" applyAlignment="1" applyProtection="1">
      <alignment horizontal="right" vertical="center" wrapText="1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Protection="1">
      <protection hidden="1"/>
    </xf>
    <xf numFmtId="0" fontId="7" fillId="5" borderId="0" xfId="0" applyFont="1" applyFill="1" applyBorder="1" applyAlignment="1" applyProtection="1">
      <alignment horizontal="left"/>
      <protection hidden="1"/>
    </xf>
    <xf numFmtId="0" fontId="0" fillId="4" borderId="10" xfId="0" applyFill="1" applyBorder="1" applyAlignment="1" applyProtection="1">
      <alignment horizontal="left"/>
      <protection hidden="1"/>
    </xf>
    <xf numFmtId="3" fontId="0" fillId="4" borderId="23" xfId="0" applyNumberFormat="1" applyFill="1" applyBorder="1" applyProtection="1">
      <protection hidden="1"/>
    </xf>
    <xf numFmtId="3" fontId="0" fillId="4" borderId="18" xfId="0" applyNumberFormat="1" applyFill="1" applyBorder="1" applyProtection="1">
      <protection hidden="1"/>
    </xf>
    <xf numFmtId="3" fontId="0" fillId="4" borderId="11" xfId="0" applyNumberFormat="1" applyFill="1" applyBorder="1" applyProtection="1">
      <protection hidden="1"/>
    </xf>
    <xf numFmtId="0" fontId="0" fillId="4" borderId="12" xfId="0" applyFill="1" applyBorder="1" applyAlignment="1" applyProtection="1">
      <alignment horizontal="left"/>
      <protection hidden="1"/>
    </xf>
    <xf numFmtId="3" fontId="0" fillId="4" borderId="1" xfId="0" applyNumberFormat="1" applyFill="1" applyBorder="1" applyProtection="1">
      <protection hidden="1"/>
    </xf>
    <xf numFmtId="3" fontId="0" fillId="4" borderId="13" xfId="0" applyNumberFormat="1" applyFill="1" applyBorder="1" applyProtection="1">
      <protection hidden="1"/>
    </xf>
    <xf numFmtId="0" fontId="0" fillId="4" borderId="14" xfId="0" applyFill="1" applyBorder="1" applyAlignment="1" applyProtection="1">
      <alignment horizontal="left"/>
      <protection hidden="1"/>
    </xf>
    <xf numFmtId="3" fontId="0" fillId="4" borderId="19" xfId="0" applyNumberFormat="1" applyFill="1" applyBorder="1" applyProtection="1">
      <protection hidden="1"/>
    </xf>
    <xf numFmtId="3" fontId="0" fillId="4" borderId="15" xfId="0" applyNumberFormat="1" applyFill="1" applyBorder="1" applyProtection="1">
      <protection hidden="1"/>
    </xf>
    <xf numFmtId="3" fontId="0" fillId="5" borderId="0" xfId="0" applyNumberFormat="1" applyFill="1" applyProtection="1">
      <protection hidden="1"/>
    </xf>
    <xf numFmtId="3" fontId="1" fillId="5" borderId="0" xfId="0" applyNumberFormat="1" applyFont="1" applyFill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3" fontId="0" fillId="2" borderId="1" xfId="0" applyNumberFormat="1" applyFill="1" applyBorder="1" applyProtection="1">
      <protection hidden="1"/>
    </xf>
    <xf numFmtId="0" fontId="11" fillId="5" borderId="0" xfId="0" applyFont="1" applyFill="1" applyAlignment="1" applyProtection="1">
      <alignment horizontal="left" vertical="center" wrapText="1"/>
      <protection hidden="1"/>
    </xf>
    <xf numFmtId="0" fontId="4" fillId="5" borderId="16" xfId="0" applyFont="1" applyFill="1" applyBorder="1" applyAlignment="1" applyProtection="1">
      <alignment horizontal="left" vertical="center" wrapText="1" indent="1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locked="0" hidden="1"/>
    </xf>
    <xf numFmtId="0" fontId="4" fillId="5" borderId="21" xfId="0" applyFont="1" applyFill="1" applyBorder="1" applyAlignment="1" applyProtection="1">
      <alignment horizontal="left" vertical="center" wrapText="1" indent="1"/>
      <protection hidden="1"/>
    </xf>
    <xf numFmtId="0" fontId="0" fillId="5" borderId="20" xfId="0" applyFill="1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left" vertical="center" wrapText="1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 vertical="top" wrapText="1"/>
      <protection hidden="1"/>
    </xf>
    <xf numFmtId="0" fontId="0" fillId="5" borderId="0" xfId="0" applyFill="1" applyAlignment="1" applyProtection="1">
      <alignment vertical="top"/>
      <protection hidden="1"/>
    </xf>
    <xf numFmtId="0" fontId="1" fillId="5" borderId="0" xfId="0" applyFont="1" applyFill="1" applyAlignment="1" applyProtection="1">
      <alignment vertical="top"/>
      <protection hidden="1"/>
    </xf>
    <xf numFmtId="0" fontId="0" fillId="5" borderId="14" xfId="0" applyFill="1" applyBorder="1" applyAlignment="1" applyProtection="1">
      <alignment horizontal="left" indent="1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 vertical="top" wrapText="1"/>
      <protection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hidden="1"/>
    </xf>
    <xf numFmtId="3" fontId="0" fillId="2" borderId="1" xfId="0" applyNumberForma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18" fillId="5" borderId="0" xfId="1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2" fillId="5" borderId="37" xfId="0" applyFont="1" applyFill="1" applyBorder="1" applyAlignment="1" applyProtection="1">
      <alignment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right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right" vertical="top" wrapText="1"/>
      <protection hidden="1"/>
    </xf>
    <xf numFmtId="0" fontId="5" fillId="5" borderId="1" xfId="0" applyFont="1" applyFill="1" applyBorder="1" applyAlignment="1" applyProtection="1">
      <alignment horizontal="center" vertical="top"/>
      <protection hidden="1"/>
    </xf>
    <xf numFmtId="0" fontId="0" fillId="5" borderId="0" xfId="0" applyFill="1" applyAlignment="1" applyProtection="1">
      <alignment horizontal="center" vertical="top"/>
      <protection hidden="1"/>
    </xf>
    <xf numFmtId="3" fontId="9" fillId="5" borderId="0" xfId="0" applyNumberFormat="1" applyFont="1" applyFill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4" fontId="0" fillId="2" borderId="1" xfId="0" applyNumberFormat="1" applyFill="1" applyBorder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applyFont="1" applyFill="1" applyAlignment="1" applyProtection="1">
      <alignment horizontal="right"/>
      <protection hidden="1"/>
    </xf>
    <xf numFmtId="0" fontId="5" fillId="5" borderId="38" xfId="0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Alignment="1" applyProtection="1">
      <alignment vertical="top"/>
      <protection hidden="1"/>
    </xf>
    <xf numFmtId="0" fontId="4" fillId="5" borderId="0" xfId="0" applyFont="1" applyFill="1" applyBorder="1" applyAlignment="1" applyProtection="1">
      <alignment horizontal="right" vertical="top" wrapText="1"/>
      <protection hidden="1"/>
    </xf>
    <xf numFmtId="0" fontId="5" fillId="5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right"/>
      <protection hidden="1"/>
    </xf>
    <xf numFmtId="4" fontId="0" fillId="2" borderId="1" xfId="0" applyNumberFormat="1" applyFill="1" applyBorder="1" applyAlignment="1" applyProtection="1">
      <alignment vertical="center"/>
      <protection hidden="1"/>
    </xf>
    <xf numFmtId="164" fontId="1" fillId="10" borderId="26" xfId="0" applyNumberFormat="1" applyFont="1" applyFill="1" applyBorder="1" applyAlignment="1" applyProtection="1">
      <alignment horizontal="right" vertical="center"/>
      <protection hidden="1"/>
    </xf>
    <xf numFmtId="0" fontId="0" fillId="5" borderId="0" xfId="0" applyFill="1" applyBorder="1" applyProtection="1"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3" fontId="13" fillId="5" borderId="0" xfId="0" applyNumberFormat="1" applyFont="1" applyFill="1" applyBorder="1" applyProtection="1">
      <protection hidden="1"/>
    </xf>
    <xf numFmtId="0" fontId="1" fillId="10" borderId="24" xfId="0" applyFont="1" applyFill="1" applyBorder="1" applyAlignment="1" applyProtection="1">
      <alignment horizontal="right" vertical="top"/>
      <protection hidden="1"/>
    </xf>
    <xf numFmtId="0" fontId="1" fillId="10" borderId="25" xfId="0" applyFont="1" applyFill="1" applyBorder="1" applyAlignment="1" applyProtection="1">
      <alignment horizontal="right" vertical="top"/>
      <protection hidden="1"/>
    </xf>
  </cellXfs>
  <cellStyles count="2">
    <cellStyle name="Hiperłącze" xfId="1" builtinId="8"/>
    <cellStyle name="Normalny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nte.net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142875</xdr:rowOff>
    </xdr:from>
    <xdr:to>
      <xdr:col>11</xdr:col>
      <xdr:colOff>456914</xdr:colOff>
      <xdr:row>5</xdr:row>
      <xdr:rowOff>171325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D77CF-823E-41F0-9CC5-335C7475F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42875"/>
          <a:ext cx="2285714" cy="10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923924</xdr:colOff>
      <xdr:row>37</xdr:row>
      <xdr:rowOff>66674</xdr:rowOff>
    </xdr:from>
    <xdr:to>
      <xdr:col>4</xdr:col>
      <xdr:colOff>800099</xdr:colOff>
      <xdr:row>40</xdr:row>
      <xdr:rowOff>190499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84E56D9-0588-4450-A34C-5A680597D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4" y="7200899"/>
          <a:ext cx="8477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iuro@nte.net.pl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39AE-B988-4D0B-A69F-42318C5657D1}">
  <dimension ref="A1:H67"/>
  <sheetViews>
    <sheetView topLeftCell="A43" workbookViewId="0">
      <selection activeCell="B72" sqref="B72"/>
    </sheetView>
  </sheetViews>
  <sheetFormatPr defaultRowHeight="15" x14ac:dyDescent="0.25"/>
  <cols>
    <col min="1" max="1" width="57.7109375" customWidth="1"/>
    <col min="2" max="2" width="14.5703125" customWidth="1"/>
    <col min="4" max="4" width="10.85546875" bestFit="1" customWidth="1"/>
    <col min="5" max="5" width="16.28515625" customWidth="1"/>
  </cols>
  <sheetData>
    <row r="1" spans="1:8" ht="15.75" thickBot="1" x14ac:dyDescent="0.3">
      <c r="A1" s="38" t="s">
        <v>86</v>
      </c>
      <c r="B1" s="4" t="s">
        <v>81</v>
      </c>
      <c r="C1" s="4" t="s">
        <v>84</v>
      </c>
      <c r="D1" s="4" t="s">
        <v>82</v>
      </c>
      <c r="E1" s="4" t="s">
        <v>83</v>
      </c>
    </row>
    <row r="2" spans="1:8" x14ac:dyDescent="0.25">
      <c r="A2" s="13" t="s">
        <v>8</v>
      </c>
      <c r="B2" s="29">
        <v>2564</v>
      </c>
      <c r="C2" s="35">
        <v>0.23</v>
      </c>
      <c r="D2" s="29">
        <f>B2*C2</f>
        <v>589.72</v>
      </c>
      <c r="E2" s="30">
        <f>B2+D2</f>
        <v>3153.7200000000003</v>
      </c>
    </row>
    <row r="3" spans="1:8" x14ac:dyDescent="0.25">
      <c r="A3" s="14" t="s">
        <v>30</v>
      </c>
      <c r="B3" s="31">
        <v>2433</v>
      </c>
      <c r="C3" s="36">
        <v>0.23</v>
      </c>
      <c r="D3" s="31">
        <f t="shared" ref="D3:D6" si="0">B3*C3</f>
        <v>559.59</v>
      </c>
      <c r="E3" s="32">
        <f t="shared" ref="E3:E6" si="1">B3+D3</f>
        <v>2992.59</v>
      </c>
    </row>
    <row r="4" spans="1:8" x14ac:dyDescent="0.25">
      <c r="A4" s="14" t="s">
        <v>47</v>
      </c>
      <c r="B4" s="31">
        <v>2433</v>
      </c>
      <c r="C4" s="36">
        <v>0.23</v>
      </c>
      <c r="D4" s="31">
        <f t="shared" si="0"/>
        <v>559.59</v>
      </c>
      <c r="E4" s="32">
        <f t="shared" si="1"/>
        <v>2992.59</v>
      </c>
    </row>
    <row r="5" spans="1:8" x14ac:dyDescent="0.25">
      <c r="A5" s="14" t="s">
        <v>48</v>
      </c>
      <c r="B5" s="31">
        <v>2433</v>
      </c>
      <c r="C5" s="36">
        <v>0.23</v>
      </c>
      <c r="D5" s="31">
        <f t="shared" si="0"/>
        <v>559.59</v>
      </c>
      <c r="E5" s="32">
        <f t="shared" si="1"/>
        <v>2992.59</v>
      </c>
    </row>
    <row r="6" spans="1:8" ht="15.75" thickBot="1" x14ac:dyDescent="0.3">
      <c r="A6" s="15" t="s">
        <v>50</v>
      </c>
      <c r="B6" s="33">
        <v>1439</v>
      </c>
      <c r="C6" s="37">
        <v>0.23</v>
      </c>
      <c r="D6" s="33">
        <f t="shared" si="0"/>
        <v>330.97</v>
      </c>
      <c r="E6" s="34">
        <f t="shared" si="1"/>
        <v>1769.97</v>
      </c>
    </row>
    <row r="7" spans="1:8" x14ac:dyDescent="0.25">
      <c r="A7" s="9"/>
    </row>
    <row r="8" spans="1:8" ht="15.75" thickBot="1" x14ac:dyDescent="0.3">
      <c r="A8" s="12" t="s">
        <v>85</v>
      </c>
      <c r="B8" s="4" t="s">
        <v>81</v>
      </c>
      <c r="C8" s="4" t="s">
        <v>84</v>
      </c>
      <c r="D8" s="4" t="s">
        <v>82</v>
      </c>
      <c r="E8" s="4" t="s">
        <v>83</v>
      </c>
      <c r="H8" s="28"/>
    </row>
    <row r="9" spans="1:8" x14ac:dyDescent="0.25">
      <c r="A9" s="18" t="s">
        <v>36</v>
      </c>
      <c r="B9" s="19">
        <v>930</v>
      </c>
      <c r="C9" s="23">
        <v>0.23</v>
      </c>
      <c r="D9" s="19">
        <f>B9*C9</f>
        <v>213.9</v>
      </c>
      <c r="E9" s="24">
        <f>B9+D9</f>
        <v>1143.9000000000001</v>
      </c>
    </row>
    <row r="10" spans="1:8" x14ac:dyDescent="0.25">
      <c r="A10" s="20" t="s">
        <v>37</v>
      </c>
      <c r="B10" s="17">
        <v>1190</v>
      </c>
      <c r="C10" s="16">
        <v>0.23</v>
      </c>
      <c r="D10" s="17">
        <f t="shared" ref="D10:D18" si="2">B10*C10</f>
        <v>273.7</v>
      </c>
      <c r="E10" s="25">
        <f t="shared" ref="E10:E18" si="3">B10+D10</f>
        <v>1463.7</v>
      </c>
    </row>
    <row r="11" spans="1:8" x14ac:dyDescent="0.25">
      <c r="A11" s="20" t="s">
        <v>32</v>
      </c>
      <c r="B11" s="17">
        <v>243</v>
      </c>
      <c r="C11" s="16">
        <v>0.23</v>
      </c>
      <c r="D11" s="17">
        <f t="shared" si="2"/>
        <v>55.89</v>
      </c>
      <c r="E11" s="25">
        <f t="shared" si="3"/>
        <v>298.89</v>
      </c>
    </row>
    <row r="12" spans="1:8" x14ac:dyDescent="0.25">
      <c r="A12" s="20" t="s">
        <v>43</v>
      </c>
      <c r="B12" s="17">
        <v>243</v>
      </c>
      <c r="C12" s="16">
        <v>0.23</v>
      </c>
      <c r="D12" s="17">
        <f t="shared" si="2"/>
        <v>55.89</v>
      </c>
      <c r="E12" s="25">
        <f t="shared" si="3"/>
        <v>298.89</v>
      </c>
    </row>
    <row r="13" spans="1:8" x14ac:dyDescent="0.25">
      <c r="A13" s="20" t="s">
        <v>33</v>
      </c>
      <c r="B13" s="17">
        <v>1144</v>
      </c>
      <c r="C13" s="16">
        <v>0.23</v>
      </c>
      <c r="D13" s="17">
        <f t="shared" si="2"/>
        <v>263.12</v>
      </c>
      <c r="E13" s="25">
        <f t="shared" si="3"/>
        <v>1407.12</v>
      </c>
    </row>
    <row r="14" spans="1:8" x14ac:dyDescent="0.25">
      <c r="A14" s="20" t="s">
        <v>34</v>
      </c>
      <c r="B14" s="17">
        <v>275</v>
      </c>
      <c r="C14" s="16">
        <v>0.23</v>
      </c>
      <c r="D14" s="17">
        <f t="shared" si="2"/>
        <v>63.25</v>
      </c>
      <c r="E14" s="25">
        <f t="shared" si="3"/>
        <v>338.25</v>
      </c>
    </row>
    <row r="15" spans="1:8" x14ac:dyDescent="0.25">
      <c r="A15" s="20" t="s">
        <v>44</v>
      </c>
      <c r="B15" s="17">
        <v>243</v>
      </c>
      <c r="C15" s="16">
        <v>0.23</v>
      </c>
      <c r="D15" s="17">
        <f t="shared" si="2"/>
        <v>55.89</v>
      </c>
      <c r="E15" s="25">
        <f t="shared" si="3"/>
        <v>298.89</v>
      </c>
    </row>
    <row r="16" spans="1:8" x14ac:dyDescent="0.25">
      <c r="A16" s="20" t="s">
        <v>45</v>
      </c>
      <c r="B16" s="17">
        <v>301</v>
      </c>
      <c r="C16" s="16">
        <v>0.23</v>
      </c>
      <c r="D16" s="17">
        <f t="shared" si="2"/>
        <v>69.23</v>
      </c>
      <c r="E16" s="25">
        <f t="shared" si="3"/>
        <v>370.23</v>
      </c>
    </row>
    <row r="17" spans="1:5" x14ac:dyDescent="0.25">
      <c r="A17" s="20" t="s">
        <v>46</v>
      </c>
      <c r="B17" s="17">
        <v>210</v>
      </c>
      <c r="C17" s="16">
        <v>0.23</v>
      </c>
      <c r="D17" s="17">
        <f t="shared" si="2"/>
        <v>48.300000000000004</v>
      </c>
      <c r="E17" s="25">
        <f t="shared" si="3"/>
        <v>258.3</v>
      </c>
    </row>
    <row r="18" spans="1:5" ht="15.75" thickBot="1" x14ac:dyDescent="0.3">
      <c r="A18" s="21" t="s">
        <v>35</v>
      </c>
      <c r="B18" s="22">
        <v>405</v>
      </c>
      <c r="C18" s="26">
        <v>0.23</v>
      </c>
      <c r="D18" s="22">
        <f t="shared" si="2"/>
        <v>93.15</v>
      </c>
      <c r="E18" s="27">
        <f t="shared" si="3"/>
        <v>498.15</v>
      </c>
    </row>
    <row r="19" spans="1:5" x14ac:dyDescent="0.25">
      <c r="A19" s="2"/>
    </row>
    <row r="20" spans="1:5" ht="15.75" thickBot="1" x14ac:dyDescent="0.3">
      <c r="A20" s="12" t="s">
        <v>88</v>
      </c>
    </row>
    <row r="21" spans="1:5" x14ac:dyDescent="0.25">
      <c r="A21" s="71" t="s">
        <v>76</v>
      </c>
      <c r="B21" s="72">
        <v>2104</v>
      </c>
      <c r="C21" s="125">
        <v>0.23</v>
      </c>
      <c r="D21" s="73">
        <f t="shared" ref="D21:D22" si="4">B21*C21</f>
        <v>483.92</v>
      </c>
      <c r="E21" s="74">
        <f t="shared" ref="E21:E22" si="5">B21+D21</f>
        <v>2587.92</v>
      </c>
    </row>
    <row r="22" spans="1:5" x14ac:dyDescent="0.25">
      <c r="A22" s="75" t="s">
        <v>87</v>
      </c>
      <c r="B22" s="76">
        <v>6543</v>
      </c>
      <c r="C22" s="126">
        <v>0.23</v>
      </c>
      <c r="D22" s="77">
        <f t="shared" si="4"/>
        <v>1504.89</v>
      </c>
      <c r="E22" s="78">
        <f t="shared" si="5"/>
        <v>8047.89</v>
      </c>
    </row>
    <row r="23" spans="1:5" x14ac:dyDescent="0.25">
      <c r="A23" s="75" t="s">
        <v>57</v>
      </c>
      <c r="B23" s="76">
        <v>1897</v>
      </c>
      <c r="C23" s="126">
        <v>0.23</v>
      </c>
      <c r="D23" s="77">
        <f t="shared" ref="D23:D24" si="6">B23*C23</f>
        <v>436.31</v>
      </c>
      <c r="E23" s="78">
        <f t="shared" ref="E23:E24" si="7">B23+D23</f>
        <v>2333.31</v>
      </c>
    </row>
    <row r="24" spans="1:5" ht="15.75" thickBot="1" x14ac:dyDescent="0.3">
      <c r="A24" s="127" t="s">
        <v>58</v>
      </c>
      <c r="B24" s="80">
        <v>114</v>
      </c>
      <c r="C24" s="128">
        <v>0.23</v>
      </c>
      <c r="D24" s="81">
        <f t="shared" si="6"/>
        <v>26.220000000000002</v>
      </c>
      <c r="E24" s="82">
        <f t="shared" si="7"/>
        <v>140.22</v>
      </c>
    </row>
    <row r="25" spans="1:5" x14ac:dyDescent="0.25">
      <c r="A25" s="1"/>
    </row>
    <row r="26" spans="1:5" ht="15.75" thickBot="1" x14ac:dyDescent="0.3">
      <c r="A26" s="39" t="s">
        <v>54</v>
      </c>
    </row>
    <row r="27" spans="1:5" x14ac:dyDescent="0.25">
      <c r="A27" s="71" t="s">
        <v>118</v>
      </c>
      <c r="B27" s="72">
        <v>7200</v>
      </c>
      <c r="C27" s="125">
        <v>0</v>
      </c>
      <c r="D27" s="73">
        <f t="shared" ref="D27:D35" si="8">B27*C27</f>
        <v>0</v>
      </c>
      <c r="E27" s="74">
        <f t="shared" ref="E27:E35" si="9">B27+D27</f>
        <v>7200</v>
      </c>
    </row>
    <row r="28" spans="1:5" x14ac:dyDescent="0.25">
      <c r="A28" s="75" t="s">
        <v>119</v>
      </c>
      <c r="B28" s="76">
        <v>10530</v>
      </c>
      <c r="C28" s="126">
        <v>0</v>
      </c>
      <c r="D28" s="77">
        <f t="shared" si="8"/>
        <v>0</v>
      </c>
      <c r="E28" s="78">
        <f t="shared" si="9"/>
        <v>10530</v>
      </c>
    </row>
    <row r="29" spans="1:5" x14ac:dyDescent="0.25">
      <c r="A29" s="75" t="s">
        <v>120</v>
      </c>
      <c r="B29" s="76">
        <v>2570</v>
      </c>
      <c r="C29" s="126">
        <v>0</v>
      </c>
      <c r="D29" s="77">
        <f t="shared" si="8"/>
        <v>0</v>
      </c>
      <c r="E29" s="78">
        <f t="shared" si="9"/>
        <v>2570</v>
      </c>
    </row>
    <row r="30" spans="1:5" x14ac:dyDescent="0.25">
      <c r="A30" s="75" t="s">
        <v>121</v>
      </c>
      <c r="B30" s="76">
        <v>3100</v>
      </c>
      <c r="C30" s="126">
        <v>0</v>
      </c>
      <c r="D30" s="77">
        <f t="shared" si="8"/>
        <v>0</v>
      </c>
      <c r="E30" s="78">
        <f t="shared" si="9"/>
        <v>3100</v>
      </c>
    </row>
    <row r="31" spans="1:5" x14ac:dyDescent="0.25">
      <c r="A31" s="147" t="s">
        <v>122</v>
      </c>
      <c r="B31" s="148">
        <v>1667</v>
      </c>
      <c r="C31" s="149">
        <v>0.23</v>
      </c>
      <c r="D31" s="150">
        <f t="shared" si="8"/>
        <v>383.41</v>
      </c>
      <c r="E31" s="151">
        <f t="shared" si="9"/>
        <v>2050.41</v>
      </c>
    </row>
    <row r="32" spans="1:5" x14ac:dyDescent="0.25">
      <c r="A32" s="147" t="s">
        <v>125</v>
      </c>
      <c r="B32" s="148">
        <v>1300.81</v>
      </c>
      <c r="C32" s="149">
        <v>0.23</v>
      </c>
      <c r="D32" s="150">
        <f t="shared" si="8"/>
        <v>299.18630000000002</v>
      </c>
      <c r="E32" s="151">
        <f t="shared" si="9"/>
        <v>1599.9963</v>
      </c>
    </row>
    <row r="33" spans="1:5" x14ac:dyDescent="0.25">
      <c r="A33" s="147" t="s">
        <v>123</v>
      </c>
      <c r="B33" s="76">
        <v>805</v>
      </c>
      <c r="C33" s="126">
        <v>0.23</v>
      </c>
      <c r="D33" s="77">
        <f t="shared" si="8"/>
        <v>185.15</v>
      </c>
      <c r="E33" s="154">
        <f t="shared" si="9"/>
        <v>990.15</v>
      </c>
    </row>
    <row r="34" spans="1:5" ht="30" x14ac:dyDescent="0.25">
      <c r="A34" s="155" t="s">
        <v>126</v>
      </c>
      <c r="B34" s="76">
        <v>715.44</v>
      </c>
      <c r="C34" s="126">
        <v>0.23</v>
      </c>
      <c r="D34" s="77">
        <f t="shared" si="8"/>
        <v>164.55120000000002</v>
      </c>
      <c r="E34" s="154">
        <f t="shared" si="9"/>
        <v>879.99120000000005</v>
      </c>
    </row>
    <row r="35" spans="1:5" ht="15.75" thickBot="1" x14ac:dyDescent="0.3">
      <c r="A35" s="127" t="s">
        <v>117</v>
      </c>
      <c r="B35" s="80">
        <v>1351</v>
      </c>
      <c r="C35" s="128">
        <v>0.23</v>
      </c>
      <c r="D35" s="81">
        <f t="shared" si="8"/>
        <v>310.73</v>
      </c>
      <c r="E35" s="153">
        <f t="shared" si="9"/>
        <v>1661.73</v>
      </c>
    </row>
    <row r="36" spans="1:5" x14ac:dyDescent="0.25">
      <c r="A36" s="3"/>
    </row>
    <row r="37" spans="1:5" ht="15.75" thickBot="1" x14ac:dyDescent="0.3">
      <c r="A37" s="40" t="s">
        <v>61</v>
      </c>
    </row>
    <row r="38" spans="1:5" x14ac:dyDescent="0.25">
      <c r="A38" s="129" t="s">
        <v>62</v>
      </c>
      <c r="B38" s="72">
        <v>693</v>
      </c>
      <c r="C38" s="125">
        <v>0.23</v>
      </c>
      <c r="D38" s="73">
        <f t="shared" ref="D38" si="10">B38*C38</f>
        <v>159.39000000000001</v>
      </c>
      <c r="E38" s="74">
        <f t="shared" ref="E38" si="11">B38+D38</f>
        <v>852.39</v>
      </c>
    </row>
    <row r="39" spans="1:5" x14ac:dyDescent="0.25">
      <c r="A39" s="110" t="s">
        <v>89</v>
      </c>
      <c r="B39" s="76">
        <v>1313</v>
      </c>
      <c r="C39" s="126">
        <v>0.23</v>
      </c>
      <c r="D39" s="77">
        <f t="shared" ref="D39:D42" si="12">B39*C39</f>
        <v>301.99</v>
      </c>
      <c r="E39" s="78">
        <f t="shared" ref="E39:E42" si="13">B39+D39</f>
        <v>1614.99</v>
      </c>
    </row>
    <row r="40" spans="1:5" x14ac:dyDescent="0.25">
      <c r="A40" s="110" t="s">
        <v>90</v>
      </c>
      <c r="B40" s="76">
        <v>1866</v>
      </c>
      <c r="C40" s="126">
        <v>0.23</v>
      </c>
      <c r="D40" s="77">
        <f t="shared" si="12"/>
        <v>429.18</v>
      </c>
      <c r="E40" s="78">
        <f t="shared" si="13"/>
        <v>2295.1799999999998</v>
      </c>
    </row>
    <row r="41" spans="1:5" ht="24" x14ac:dyDescent="0.25">
      <c r="A41" s="152" t="s">
        <v>124</v>
      </c>
      <c r="B41" s="76">
        <v>73.17</v>
      </c>
      <c r="C41" s="126">
        <v>0.23</v>
      </c>
      <c r="D41" s="77">
        <f t="shared" si="12"/>
        <v>16.8291</v>
      </c>
      <c r="E41" s="78">
        <f t="shared" si="13"/>
        <v>89.999099999999999</v>
      </c>
    </row>
    <row r="42" spans="1:5" ht="15.75" thickBot="1" x14ac:dyDescent="0.3">
      <c r="A42" s="79" t="s">
        <v>65</v>
      </c>
      <c r="B42" s="80">
        <v>458</v>
      </c>
      <c r="C42" s="128">
        <v>0.23</v>
      </c>
      <c r="D42" s="81">
        <f t="shared" si="12"/>
        <v>105.34</v>
      </c>
      <c r="E42" s="82">
        <f t="shared" si="13"/>
        <v>563.34</v>
      </c>
    </row>
    <row r="44" spans="1:5" ht="15.75" thickBot="1" x14ac:dyDescent="0.3">
      <c r="A44" s="40" t="s">
        <v>103</v>
      </c>
    </row>
    <row r="45" spans="1:5" x14ac:dyDescent="0.25">
      <c r="A45" s="129" t="s">
        <v>104</v>
      </c>
      <c r="B45" s="130">
        <v>3902.44</v>
      </c>
      <c r="C45" s="125">
        <v>0.23</v>
      </c>
      <c r="D45" s="73">
        <f t="shared" ref="D45:D53" si="14">B45*C45</f>
        <v>897.5612000000001</v>
      </c>
      <c r="E45" s="74">
        <f t="shared" ref="E45:E53" si="15">B45+D45</f>
        <v>4800.0012000000006</v>
      </c>
    </row>
    <row r="46" spans="1:5" x14ac:dyDescent="0.25">
      <c r="A46" s="110" t="s">
        <v>105</v>
      </c>
      <c r="B46" s="131">
        <v>2943.09</v>
      </c>
      <c r="C46" s="126">
        <v>0.23</v>
      </c>
      <c r="D46" s="77">
        <f t="shared" si="14"/>
        <v>676.91070000000002</v>
      </c>
      <c r="E46" s="78">
        <f t="shared" si="15"/>
        <v>3620.0007000000001</v>
      </c>
    </row>
    <row r="47" spans="1:5" x14ac:dyDescent="0.25">
      <c r="A47" s="110" t="s">
        <v>106</v>
      </c>
      <c r="B47" s="131">
        <v>3089.43</v>
      </c>
      <c r="C47" s="126">
        <v>0.23</v>
      </c>
      <c r="D47" s="77">
        <f t="shared" si="14"/>
        <v>710.56889999999999</v>
      </c>
      <c r="E47" s="78">
        <f t="shared" si="15"/>
        <v>3799.9988999999996</v>
      </c>
    </row>
    <row r="48" spans="1:5" x14ac:dyDescent="0.25">
      <c r="A48" s="110" t="s">
        <v>107</v>
      </c>
      <c r="B48" s="131">
        <v>2195.12</v>
      </c>
      <c r="C48" s="126">
        <v>0.23</v>
      </c>
      <c r="D48" s="77">
        <f t="shared" si="14"/>
        <v>504.87759999999997</v>
      </c>
      <c r="E48" s="78">
        <f t="shared" si="15"/>
        <v>2699.9975999999997</v>
      </c>
    </row>
    <row r="49" spans="1:5" x14ac:dyDescent="0.25">
      <c r="A49" s="110" t="s">
        <v>108</v>
      </c>
      <c r="B49" s="131">
        <v>3902.44</v>
      </c>
      <c r="C49" s="126">
        <v>0.23</v>
      </c>
      <c r="D49" s="77">
        <f t="shared" si="14"/>
        <v>897.5612000000001</v>
      </c>
      <c r="E49" s="78">
        <f t="shared" si="15"/>
        <v>4800.0012000000006</v>
      </c>
    </row>
    <row r="50" spans="1:5" x14ac:dyDescent="0.25">
      <c r="A50" s="110" t="s">
        <v>109</v>
      </c>
      <c r="B50" s="131">
        <v>3089.43</v>
      </c>
      <c r="C50" s="126">
        <v>0.23</v>
      </c>
      <c r="D50" s="77">
        <f t="shared" si="14"/>
        <v>710.56889999999999</v>
      </c>
      <c r="E50" s="78">
        <f t="shared" si="15"/>
        <v>3799.9988999999996</v>
      </c>
    </row>
    <row r="51" spans="1:5" x14ac:dyDescent="0.25">
      <c r="A51" s="110" t="s">
        <v>110</v>
      </c>
      <c r="B51" s="131">
        <v>4788.62</v>
      </c>
      <c r="C51" s="126">
        <v>0.23</v>
      </c>
      <c r="D51" s="77">
        <f t="shared" si="14"/>
        <v>1101.3825999999999</v>
      </c>
      <c r="E51" s="78">
        <f t="shared" si="15"/>
        <v>5890.0025999999998</v>
      </c>
    </row>
    <row r="52" spans="1:5" x14ac:dyDescent="0.25">
      <c r="A52" s="110" t="s">
        <v>111</v>
      </c>
      <c r="B52" s="131">
        <v>3983.74</v>
      </c>
      <c r="C52" s="126">
        <v>0.23</v>
      </c>
      <c r="D52" s="77">
        <f t="shared" si="14"/>
        <v>916.26019999999994</v>
      </c>
      <c r="E52" s="78">
        <f t="shared" si="15"/>
        <v>4900.0001999999995</v>
      </c>
    </row>
    <row r="53" spans="1:5" ht="15.75" thickBot="1" x14ac:dyDescent="0.3">
      <c r="A53" s="79" t="s">
        <v>112</v>
      </c>
      <c r="B53" s="132">
        <v>3691</v>
      </c>
      <c r="C53" s="128">
        <v>0.23</v>
      </c>
      <c r="D53" s="81">
        <f t="shared" si="14"/>
        <v>848.93000000000006</v>
      </c>
      <c r="E53" s="82">
        <f t="shared" si="15"/>
        <v>4539.93</v>
      </c>
    </row>
    <row r="55" spans="1:5" ht="15.75" thickBot="1" x14ac:dyDescent="0.3">
      <c r="A55" s="39" t="s">
        <v>127</v>
      </c>
    </row>
    <row r="56" spans="1:5" ht="45" x14ac:dyDescent="0.25">
      <c r="A56" s="156" t="s">
        <v>128</v>
      </c>
      <c r="B56" s="72">
        <v>7700</v>
      </c>
      <c r="C56" s="125">
        <v>0</v>
      </c>
      <c r="D56" s="73">
        <f t="shared" ref="D56:D58" si="16">B56*C56</f>
        <v>0</v>
      </c>
      <c r="E56" s="74">
        <f t="shared" ref="E56:E58" si="17">B56+D56</f>
        <v>7700</v>
      </c>
    </row>
    <row r="57" spans="1:5" ht="45" x14ac:dyDescent="0.25">
      <c r="A57" s="157" t="s">
        <v>129</v>
      </c>
      <c r="B57" s="76">
        <v>1219.51</v>
      </c>
      <c r="C57" s="149">
        <v>0.23</v>
      </c>
      <c r="D57" s="77">
        <f t="shared" si="16"/>
        <v>280.4873</v>
      </c>
      <c r="E57" s="78">
        <f t="shared" si="17"/>
        <v>1499.9973</v>
      </c>
    </row>
    <row r="58" spans="1:5" ht="30.75" thickBot="1" x14ac:dyDescent="0.3">
      <c r="A58" s="158" t="s">
        <v>130</v>
      </c>
      <c r="B58" s="80">
        <v>341.46</v>
      </c>
      <c r="C58" s="128">
        <v>0.23</v>
      </c>
      <c r="D58" s="81">
        <f t="shared" si="16"/>
        <v>78.535799999999995</v>
      </c>
      <c r="E58" s="82">
        <f t="shared" si="17"/>
        <v>419.99579999999997</v>
      </c>
    </row>
    <row r="60" spans="1:5" ht="15.75" thickBot="1" x14ac:dyDescent="0.3">
      <c r="A60" s="39" t="s">
        <v>137</v>
      </c>
    </row>
    <row r="61" spans="1:5" x14ac:dyDescent="0.25">
      <c r="A61" s="156" t="s">
        <v>138</v>
      </c>
      <c r="B61" s="130">
        <v>23577.24</v>
      </c>
      <c r="C61" s="125">
        <v>0.23</v>
      </c>
      <c r="D61" s="73">
        <f t="shared" ref="D61" si="18">B61*C61</f>
        <v>5422.7652000000007</v>
      </c>
      <c r="E61" s="74">
        <f t="shared" ref="E61" si="19">B61+D61</f>
        <v>29000.005200000003</v>
      </c>
    </row>
    <row r="63" spans="1:5" ht="15.75" thickBot="1" x14ac:dyDescent="0.3">
      <c r="A63" s="40" t="s">
        <v>142</v>
      </c>
    </row>
    <row r="64" spans="1:5" ht="15.75" thickBot="1" x14ac:dyDescent="0.3">
      <c r="A64" s="129" t="s">
        <v>139</v>
      </c>
      <c r="B64" s="72">
        <v>691.06</v>
      </c>
      <c r="C64" s="125">
        <v>0.23</v>
      </c>
      <c r="D64" s="73">
        <f t="shared" ref="D64:D66" si="20">B64*C64</f>
        <v>158.94379999999998</v>
      </c>
      <c r="E64" s="74">
        <f t="shared" ref="E64:E66" si="21">B64+D64</f>
        <v>850.00379999999996</v>
      </c>
    </row>
    <row r="65" spans="1:5" ht="15.75" thickBot="1" x14ac:dyDescent="0.3">
      <c r="A65" s="110" t="s">
        <v>140</v>
      </c>
      <c r="B65" s="72">
        <v>691.06</v>
      </c>
      <c r="C65" s="126">
        <v>0.23</v>
      </c>
      <c r="D65" s="77">
        <f t="shared" si="20"/>
        <v>158.94379999999998</v>
      </c>
      <c r="E65" s="78">
        <f t="shared" si="21"/>
        <v>850.00379999999996</v>
      </c>
    </row>
    <row r="66" spans="1:5" ht="15.75" thickBot="1" x14ac:dyDescent="0.3">
      <c r="A66" s="110" t="s">
        <v>141</v>
      </c>
      <c r="B66" s="72">
        <v>691.06</v>
      </c>
      <c r="C66" s="126">
        <v>0.23</v>
      </c>
      <c r="D66" s="77">
        <f t="shared" si="20"/>
        <v>158.94379999999998</v>
      </c>
      <c r="E66" s="78">
        <f t="shared" si="21"/>
        <v>850.00379999999996</v>
      </c>
    </row>
    <row r="67" spans="1:5" x14ac:dyDescent="0.25">
      <c r="A67" s="110" t="s">
        <v>145</v>
      </c>
      <c r="B67" s="72">
        <v>691.06</v>
      </c>
      <c r="C67" s="126">
        <v>0.23</v>
      </c>
      <c r="D67" s="77">
        <f t="shared" ref="D67" si="22">B67*C67</f>
        <v>158.94379999999998</v>
      </c>
      <c r="E67" s="78">
        <f t="shared" ref="E67" si="23">B67+D67</f>
        <v>850.00379999999996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F955-E67F-4455-8F8C-9197A13642A0}">
  <dimension ref="A1:H28"/>
  <sheetViews>
    <sheetView workbookViewId="0">
      <selection activeCell="O14" sqref="O14"/>
    </sheetView>
  </sheetViews>
  <sheetFormatPr defaultRowHeight="15" x14ac:dyDescent="0.25"/>
  <cols>
    <col min="1" max="1" width="2.5703125" customWidth="1"/>
    <col min="3" max="3" width="44.85546875" bestFit="1" customWidth="1"/>
  </cols>
  <sheetData>
    <row r="1" spans="1:8" ht="15.75" thickBot="1" x14ac:dyDescent="0.3">
      <c r="A1" s="41"/>
      <c r="B1" s="41"/>
      <c r="C1" s="41"/>
      <c r="D1" s="41"/>
      <c r="E1" s="41"/>
      <c r="F1" s="41"/>
      <c r="G1" s="41"/>
      <c r="H1" s="41"/>
    </row>
    <row r="2" spans="1:8" x14ac:dyDescent="0.25">
      <c r="A2" s="41"/>
      <c r="B2" s="44"/>
      <c r="C2" s="45"/>
      <c r="D2" s="45"/>
      <c r="E2" s="45"/>
      <c r="F2" s="45"/>
      <c r="G2" s="45"/>
      <c r="H2" s="46"/>
    </row>
    <row r="3" spans="1:8" x14ac:dyDescent="0.25">
      <c r="A3" s="41"/>
      <c r="B3" s="47"/>
      <c r="C3" s="42" t="s">
        <v>115</v>
      </c>
      <c r="D3" s="41"/>
      <c r="E3" s="41"/>
      <c r="F3" s="41"/>
      <c r="G3" s="41"/>
      <c r="H3" s="48"/>
    </row>
    <row r="4" spans="1:8" x14ac:dyDescent="0.25">
      <c r="A4" s="41"/>
      <c r="B4" s="47"/>
      <c r="C4" s="42"/>
      <c r="D4" s="41"/>
      <c r="E4" s="41"/>
      <c r="F4" s="41"/>
      <c r="G4" s="41"/>
      <c r="H4" s="48"/>
    </row>
    <row r="5" spans="1:8" ht="15.75" thickBot="1" x14ac:dyDescent="0.3">
      <c r="A5" s="41"/>
      <c r="B5" s="47"/>
      <c r="C5" s="41" t="s">
        <v>91</v>
      </c>
      <c r="D5" s="41" t="s">
        <v>92</v>
      </c>
      <c r="E5" s="41" t="s">
        <v>93</v>
      </c>
      <c r="F5" s="41" t="s">
        <v>94</v>
      </c>
      <c r="G5" s="41" t="s">
        <v>95</v>
      </c>
      <c r="H5" s="48"/>
    </row>
    <row r="6" spans="1:8" x14ac:dyDescent="0.25">
      <c r="A6" s="41"/>
      <c r="B6" s="47"/>
      <c r="C6" s="143" t="s">
        <v>107</v>
      </c>
      <c r="D6" s="144">
        <v>1</v>
      </c>
      <c r="E6" s="145">
        <f>CENNIK!B48</f>
        <v>2195.12</v>
      </c>
      <c r="F6" s="145">
        <f t="shared" ref="F6:F11" si="0">E6*D6</f>
        <v>2195.12</v>
      </c>
      <c r="G6" s="146">
        <f t="shared" ref="G6:G8" si="1">F6*1.23</f>
        <v>2699.9975999999997</v>
      </c>
      <c r="H6" s="49"/>
    </row>
    <row r="7" spans="1:8" x14ac:dyDescent="0.25">
      <c r="A7" s="41"/>
      <c r="B7" s="47"/>
      <c r="C7" s="137" t="s">
        <v>108</v>
      </c>
      <c r="D7" s="138">
        <v>1</v>
      </c>
      <c r="E7" s="139">
        <f>CENNIK!B49</f>
        <v>3902.44</v>
      </c>
      <c r="F7" s="139">
        <f t="shared" si="0"/>
        <v>3902.44</v>
      </c>
      <c r="G7" s="140">
        <f t="shared" si="1"/>
        <v>4800.0011999999997</v>
      </c>
      <c r="H7" s="49"/>
    </row>
    <row r="8" spans="1:8" x14ac:dyDescent="0.25">
      <c r="A8" s="41"/>
      <c r="B8" s="47"/>
      <c r="C8" s="137" t="s">
        <v>109</v>
      </c>
      <c r="D8" s="138">
        <v>1</v>
      </c>
      <c r="E8" s="139">
        <f>CENNIK!B50</f>
        <v>3089.43</v>
      </c>
      <c r="F8" s="139">
        <f t="shared" si="0"/>
        <v>3089.43</v>
      </c>
      <c r="G8" s="140">
        <f t="shared" si="1"/>
        <v>3799.9988999999996</v>
      </c>
      <c r="H8" s="48"/>
    </row>
    <row r="9" spans="1:8" x14ac:dyDescent="0.25">
      <c r="A9" s="41"/>
      <c r="B9" s="47"/>
      <c r="C9" s="75" t="str">
        <f>CENNIK!A27</f>
        <v>Monitor interaktywny Newline 65" TT-6519RS</v>
      </c>
      <c r="D9" s="76">
        <v>1</v>
      </c>
      <c r="E9" s="77">
        <f>CENNIK!B27</f>
        <v>7200</v>
      </c>
      <c r="F9" s="77">
        <f t="shared" si="0"/>
        <v>7200</v>
      </c>
      <c r="G9" s="78">
        <f>F9</f>
        <v>7200</v>
      </c>
      <c r="H9" s="49"/>
    </row>
    <row r="10" spans="1:8" x14ac:dyDescent="0.25">
      <c r="A10" s="41"/>
      <c r="B10" s="47"/>
      <c r="C10" s="75" t="str">
        <f>CENNIK!A29</f>
        <v>Komputer OPS i5/4GB/HDD 500 GB + Windows 10</v>
      </c>
      <c r="D10" s="76">
        <v>1</v>
      </c>
      <c r="E10" s="77">
        <f>CENNIK!B29</f>
        <v>2570</v>
      </c>
      <c r="F10" s="77">
        <f t="shared" si="0"/>
        <v>2570</v>
      </c>
      <c r="G10" s="78">
        <f t="shared" ref="G10:G11" si="2">F10*1.23</f>
        <v>3161.1</v>
      </c>
      <c r="H10" s="49"/>
    </row>
    <row r="11" spans="1:8" ht="15.75" thickBot="1" x14ac:dyDescent="0.3">
      <c r="A11" s="41"/>
      <c r="B11" s="47"/>
      <c r="C11" s="79" t="s">
        <v>62</v>
      </c>
      <c r="D11" s="80">
        <v>1</v>
      </c>
      <c r="E11" s="81">
        <v>693</v>
      </c>
      <c r="F11" s="81">
        <f t="shared" si="0"/>
        <v>693</v>
      </c>
      <c r="G11" s="82">
        <f t="shared" si="2"/>
        <v>852.39</v>
      </c>
      <c r="H11" s="49"/>
    </row>
    <row r="12" spans="1:8" x14ac:dyDescent="0.25">
      <c r="A12" s="41"/>
      <c r="B12" s="47"/>
      <c r="C12" s="41"/>
      <c r="D12" s="41"/>
      <c r="E12" s="41"/>
      <c r="F12" s="43">
        <f>SUM(F6:F11)</f>
        <v>19649.989999999998</v>
      </c>
      <c r="G12" s="43">
        <f>SUM(G6:G11)</f>
        <v>22513.487699999998</v>
      </c>
      <c r="H12" s="49"/>
    </row>
    <row r="13" spans="1:8" x14ac:dyDescent="0.25">
      <c r="A13" s="41"/>
      <c r="B13" s="47"/>
      <c r="C13" s="41"/>
      <c r="D13" s="41"/>
      <c r="E13" s="41"/>
      <c r="F13" s="41"/>
      <c r="G13" s="41"/>
      <c r="H13" s="50"/>
    </row>
    <row r="14" spans="1:8" ht="15.75" thickBot="1" x14ac:dyDescent="0.3">
      <c r="A14" s="41"/>
      <c r="B14" s="51"/>
      <c r="C14" s="52"/>
      <c r="D14" s="52"/>
      <c r="E14" s="52"/>
      <c r="F14" s="52"/>
      <c r="G14" s="52"/>
      <c r="H14" s="53"/>
    </row>
    <row r="15" spans="1:8" ht="15.75" thickBot="1" x14ac:dyDescent="0.3"/>
    <row r="16" spans="1:8" x14ac:dyDescent="0.25">
      <c r="B16" s="44"/>
      <c r="C16" s="45"/>
      <c r="D16" s="45"/>
      <c r="E16" s="45"/>
      <c r="F16" s="45"/>
      <c r="G16" s="45"/>
      <c r="H16" s="46"/>
    </row>
    <row r="17" spans="2:8" x14ac:dyDescent="0.25">
      <c r="B17" s="47"/>
      <c r="C17" s="42" t="s">
        <v>116</v>
      </c>
      <c r="D17" s="41"/>
      <c r="E17" s="41"/>
      <c r="F17" s="41"/>
      <c r="G17" s="41"/>
      <c r="H17" s="48"/>
    </row>
    <row r="18" spans="2:8" x14ac:dyDescent="0.25">
      <c r="B18" s="47"/>
      <c r="C18" s="42"/>
      <c r="D18" s="41"/>
      <c r="E18" s="41"/>
      <c r="F18" s="41"/>
      <c r="G18" s="41"/>
      <c r="H18" s="48"/>
    </row>
    <row r="19" spans="2:8" ht="15.75" thickBot="1" x14ac:dyDescent="0.3">
      <c r="B19" s="47"/>
      <c r="C19" s="41" t="s">
        <v>91</v>
      </c>
      <c r="D19" s="41" t="s">
        <v>92</v>
      </c>
      <c r="E19" s="41" t="s">
        <v>93</v>
      </c>
      <c r="F19" s="41" t="s">
        <v>94</v>
      </c>
      <c r="G19" s="41" t="s">
        <v>95</v>
      </c>
      <c r="H19" s="48"/>
    </row>
    <row r="20" spans="2:8" x14ac:dyDescent="0.25">
      <c r="B20" s="47"/>
      <c r="C20" s="143" t="s">
        <v>107</v>
      </c>
      <c r="D20" s="144">
        <v>1</v>
      </c>
      <c r="E20" s="145">
        <f>CENNIK!B48</f>
        <v>2195.12</v>
      </c>
      <c r="F20" s="145">
        <f t="shared" ref="F20:F25" si="3">E20*D20</f>
        <v>2195.12</v>
      </c>
      <c r="G20" s="146">
        <f t="shared" ref="G20:G22" si="4">F20*1.23</f>
        <v>2699.9975999999997</v>
      </c>
      <c r="H20" s="49"/>
    </row>
    <row r="21" spans="2:8" x14ac:dyDescent="0.25">
      <c r="B21" s="47"/>
      <c r="C21" s="137" t="s">
        <v>108</v>
      </c>
      <c r="D21" s="138">
        <v>1</v>
      </c>
      <c r="E21" s="139">
        <f>CENNIK!B49</f>
        <v>3902.44</v>
      </c>
      <c r="F21" s="139">
        <f t="shared" si="3"/>
        <v>3902.44</v>
      </c>
      <c r="G21" s="140">
        <f t="shared" si="4"/>
        <v>4800.0011999999997</v>
      </c>
      <c r="H21" s="49"/>
    </row>
    <row r="22" spans="2:8" x14ac:dyDescent="0.25">
      <c r="B22" s="47"/>
      <c r="C22" s="137" t="s">
        <v>109</v>
      </c>
      <c r="D22" s="138">
        <v>1</v>
      </c>
      <c r="E22" s="139">
        <f>CENNIK!B50</f>
        <v>3089.43</v>
      </c>
      <c r="F22" s="139">
        <f t="shared" si="3"/>
        <v>3089.43</v>
      </c>
      <c r="G22" s="140">
        <f t="shared" si="4"/>
        <v>3799.9988999999996</v>
      </c>
      <c r="H22" s="48"/>
    </row>
    <row r="23" spans="2:8" x14ac:dyDescent="0.25">
      <c r="B23" s="47"/>
      <c r="C23" s="75" t="s">
        <v>56</v>
      </c>
      <c r="D23" s="76">
        <v>1</v>
      </c>
      <c r="E23" s="77">
        <f>CENNIK!B28</f>
        <v>10530</v>
      </c>
      <c r="F23" s="77">
        <f t="shared" si="3"/>
        <v>10530</v>
      </c>
      <c r="G23" s="78">
        <f>F23</f>
        <v>10530</v>
      </c>
      <c r="H23" s="49"/>
    </row>
    <row r="24" spans="2:8" x14ac:dyDescent="0.25">
      <c r="B24" s="47"/>
      <c r="C24" s="75" t="str">
        <f>CENNIK!A30</f>
        <v>Komputer OPS i5/8GB/SSD 256 GB + Windows 10</v>
      </c>
      <c r="D24" s="76">
        <v>1</v>
      </c>
      <c r="E24" s="77">
        <f>CENNIK!B30</f>
        <v>3100</v>
      </c>
      <c r="F24" s="77">
        <f t="shared" si="3"/>
        <v>3100</v>
      </c>
      <c r="G24" s="78">
        <f t="shared" ref="G24:G25" si="5">F24*1.23</f>
        <v>3813</v>
      </c>
      <c r="H24" s="49"/>
    </row>
    <row r="25" spans="2:8" ht="15.75" thickBot="1" x14ac:dyDescent="0.3">
      <c r="B25" s="47"/>
      <c r="C25" s="79" t="s">
        <v>62</v>
      </c>
      <c r="D25" s="80">
        <v>1</v>
      </c>
      <c r="E25" s="81">
        <v>693</v>
      </c>
      <c r="F25" s="81">
        <f t="shared" si="3"/>
        <v>693</v>
      </c>
      <c r="G25" s="82">
        <f t="shared" si="5"/>
        <v>852.39</v>
      </c>
      <c r="H25" s="49"/>
    </row>
    <row r="26" spans="2:8" x14ac:dyDescent="0.25">
      <c r="B26" s="47"/>
      <c r="C26" s="41"/>
      <c r="D26" s="41"/>
      <c r="E26" s="41"/>
      <c r="F26" s="43">
        <f>SUM(F20:F25)</f>
        <v>23509.989999999998</v>
      </c>
      <c r="G26" s="43">
        <f>SUM(G20:G25)</f>
        <v>26495.387699999999</v>
      </c>
      <c r="H26" s="49"/>
    </row>
    <row r="27" spans="2:8" x14ac:dyDescent="0.25">
      <c r="B27" s="47"/>
      <c r="C27" s="41"/>
      <c r="D27" s="41"/>
      <c r="E27" s="41"/>
      <c r="F27" s="41"/>
      <c r="G27" s="41"/>
      <c r="H27" s="50"/>
    </row>
    <row r="28" spans="2:8" ht="15.75" thickBot="1" x14ac:dyDescent="0.3">
      <c r="B28" s="51"/>
      <c r="C28" s="52"/>
      <c r="D28" s="52"/>
      <c r="E28" s="52"/>
      <c r="F28" s="52"/>
      <c r="G28" s="52"/>
      <c r="H28" s="53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5615FA-8D04-47C9-B59C-23FD7811650B}">
          <x14:formula1>
            <xm:f>CENNIK!$A$38:$A$40</xm:f>
          </x14:formula1>
          <xm:sqref>C11 C25</xm:sqref>
        </x14:dataValidation>
        <x14:dataValidation type="list" allowBlank="1" showInputMessage="1" showErrorMessage="1" xr:uid="{305145AB-DDA5-40E7-9875-781DCE84030F}">
          <x14:formula1>
            <xm:f>CENNIK!$B$38:$B$40</xm:f>
          </x14:formula1>
          <xm:sqref>E11 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46B7-3DA2-443C-8A6C-BA3216205537}">
  <dimension ref="B1:X41"/>
  <sheetViews>
    <sheetView workbookViewId="0">
      <selection activeCell="D11" sqref="D11"/>
    </sheetView>
  </sheetViews>
  <sheetFormatPr defaultColWidth="8.85546875" defaultRowHeight="15" x14ac:dyDescent="0.25"/>
  <cols>
    <col min="1" max="1" width="3.28515625" style="41" customWidth="1"/>
    <col min="2" max="2" width="3.5703125" style="41" customWidth="1"/>
    <col min="3" max="3" width="46.140625" style="41" customWidth="1"/>
    <col min="4" max="4" width="13.85546875" style="41" customWidth="1"/>
    <col min="5" max="5" width="10" style="41" bestFit="1" customWidth="1"/>
    <col min="6" max="6" width="12.7109375" style="41" bestFit="1" customWidth="1"/>
    <col min="7" max="7" width="11.28515625" style="41" bestFit="1" customWidth="1"/>
    <col min="8" max="8" width="2.85546875" style="41" customWidth="1"/>
    <col min="9" max="10" width="3.7109375" style="41" customWidth="1"/>
    <col min="11" max="11" width="44.7109375" style="41" bestFit="1" customWidth="1"/>
    <col min="12" max="12" width="13.28515625" style="41" bestFit="1" customWidth="1"/>
    <col min="13" max="13" width="10" style="41" bestFit="1" customWidth="1"/>
    <col min="14" max="14" width="10.5703125" style="41" bestFit="1" customWidth="1"/>
    <col min="15" max="15" width="11.28515625" style="41" bestFit="1" customWidth="1"/>
    <col min="16" max="16" width="3.42578125" style="41" customWidth="1"/>
    <col min="17" max="17" width="3.85546875" style="41" customWidth="1"/>
    <col min="18" max="18" width="3.5703125" style="41" customWidth="1"/>
    <col min="19" max="19" width="41.85546875" style="41" bestFit="1" customWidth="1"/>
    <col min="20" max="20" width="13.28515625" style="41" bestFit="1" customWidth="1"/>
    <col min="21" max="21" width="10" style="41" bestFit="1" customWidth="1"/>
    <col min="22" max="22" width="10.5703125" style="41" bestFit="1" customWidth="1"/>
    <col min="23" max="23" width="11.28515625" style="41" bestFit="1" customWidth="1"/>
    <col min="24" max="24" width="4" style="41" customWidth="1"/>
    <col min="25" max="26" width="8.85546875" style="41"/>
    <col min="27" max="27" width="29.140625" style="41" customWidth="1"/>
    <col min="28" max="16384" width="8.85546875" style="41"/>
  </cols>
  <sheetData>
    <row r="1" spans="2:24" ht="15.75" thickBot="1" x14ac:dyDescent="0.3"/>
    <row r="2" spans="2:24" x14ac:dyDescent="0.25">
      <c r="B2" s="44"/>
      <c r="C2" s="45"/>
      <c r="D2" s="45"/>
      <c r="E2" s="45"/>
      <c r="F2" s="45"/>
      <c r="G2" s="45"/>
      <c r="H2" s="46"/>
      <c r="J2" s="44"/>
      <c r="K2" s="45"/>
      <c r="L2" s="45"/>
      <c r="M2" s="45"/>
      <c r="N2" s="45"/>
      <c r="O2" s="45"/>
      <c r="P2" s="46"/>
      <c r="R2" s="44"/>
      <c r="S2" s="45"/>
      <c r="T2" s="45"/>
      <c r="U2" s="45"/>
      <c r="V2" s="45"/>
      <c r="W2" s="45"/>
      <c r="X2" s="46"/>
    </row>
    <row r="3" spans="2:24" x14ac:dyDescent="0.25">
      <c r="B3" s="47"/>
      <c r="C3" s="42" t="s">
        <v>69</v>
      </c>
      <c r="H3" s="48"/>
      <c r="J3" s="47"/>
      <c r="K3" s="42" t="s">
        <v>70</v>
      </c>
      <c r="P3" s="48"/>
      <c r="R3" s="47"/>
      <c r="S3" s="42" t="s">
        <v>71</v>
      </c>
      <c r="X3" s="48"/>
    </row>
    <row r="4" spans="2:24" x14ac:dyDescent="0.25">
      <c r="B4" s="47"/>
      <c r="C4" s="42"/>
      <c r="H4" s="48"/>
      <c r="J4" s="47"/>
      <c r="K4" s="42"/>
      <c r="P4" s="48"/>
      <c r="R4" s="47"/>
      <c r="S4" s="42"/>
      <c r="X4" s="48"/>
    </row>
    <row r="5" spans="2:24" ht="15.75" thickBot="1" x14ac:dyDescent="0.3">
      <c r="B5" s="47"/>
      <c r="C5" s="41" t="s">
        <v>91</v>
      </c>
      <c r="D5" s="41" t="s">
        <v>92</v>
      </c>
      <c r="E5" s="41" t="s">
        <v>93</v>
      </c>
      <c r="F5" s="41" t="s">
        <v>94</v>
      </c>
      <c r="G5" s="41" t="s">
        <v>95</v>
      </c>
      <c r="H5" s="48"/>
      <c r="J5" s="47"/>
      <c r="K5" s="41" t="s">
        <v>91</v>
      </c>
      <c r="L5" s="41" t="s">
        <v>92</v>
      </c>
      <c r="M5" s="41" t="s">
        <v>93</v>
      </c>
      <c r="N5" s="41" t="s">
        <v>94</v>
      </c>
      <c r="O5" s="41" t="s">
        <v>95</v>
      </c>
      <c r="P5" s="48"/>
      <c r="R5" s="47"/>
      <c r="S5" s="41" t="s">
        <v>91</v>
      </c>
      <c r="T5" s="41" t="s">
        <v>92</v>
      </c>
      <c r="U5" s="41" t="s">
        <v>93</v>
      </c>
      <c r="V5" s="41" t="s">
        <v>94</v>
      </c>
      <c r="W5" s="41" t="s">
        <v>95</v>
      </c>
      <c r="X5" s="48"/>
    </row>
    <row r="6" spans="2:24" ht="15.75" thickBot="1" x14ac:dyDescent="0.3">
      <c r="B6" s="47"/>
      <c r="C6" s="58" t="s">
        <v>8</v>
      </c>
      <c r="D6" s="59">
        <v>4</v>
      </c>
      <c r="E6" s="60">
        <f>CENNIK!B2</f>
        <v>2564</v>
      </c>
      <c r="F6" s="60">
        <f>D6*E6</f>
        <v>10256</v>
      </c>
      <c r="G6" s="61">
        <f>F6*1.23</f>
        <v>12614.88</v>
      </c>
      <c r="H6" s="49"/>
      <c r="J6" s="47"/>
      <c r="K6" s="58" t="s">
        <v>48</v>
      </c>
      <c r="L6" s="59">
        <v>4</v>
      </c>
      <c r="M6" s="60">
        <f>CENNIK!B5</f>
        <v>2433</v>
      </c>
      <c r="N6" s="60">
        <f>L6*M6</f>
        <v>9732</v>
      </c>
      <c r="O6" s="61">
        <f>N6*1.23</f>
        <v>11970.36</v>
      </c>
      <c r="P6" s="49"/>
      <c r="R6" s="47"/>
      <c r="S6" s="13" t="s">
        <v>8</v>
      </c>
      <c r="T6" s="62">
        <v>3</v>
      </c>
      <c r="U6" s="5">
        <f>CENNIK!B2</f>
        <v>2564</v>
      </c>
      <c r="V6" s="5">
        <f>T6*U6</f>
        <v>7692</v>
      </c>
      <c r="W6" s="6">
        <f>V6*1.23</f>
        <v>9461.16</v>
      </c>
      <c r="X6" s="48"/>
    </row>
    <row r="7" spans="2:24" ht="15.75" thickBot="1" x14ac:dyDescent="0.3">
      <c r="B7" s="47"/>
      <c r="C7" s="66" t="s">
        <v>36</v>
      </c>
      <c r="D7" s="67">
        <v>4</v>
      </c>
      <c r="E7" s="68">
        <f>CENNIK!B9</f>
        <v>930</v>
      </c>
      <c r="F7" s="68">
        <f t="shared" ref="F7:F15" si="0">E7*D7</f>
        <v>3720</v>
      </c>
      <c r="G7" s="69">
        <f t="shared" ref="G7:G10" si="1">F7*1.23</f>
        <v>4575.6000000000004</v>
      </c>
      <c r="H7" s="49"/>
      <c r="J7" s="47"/>
      <c r="K7" s="66" t="s">
        <v>36</v>
      </c>
      <c r="L7" s="67">
        <v>4</v>
      </c>
      <c r="M7" s="68">
        <f>CENNIK!B9</f>
        <v>930</v>
      </c>
      <c r="N7" s="68">
        <f t="shared" ref="N7:N16" si="2">M7*L7</f>
        <v>3720</v>
      </c>
      <c r="O7" s="69">
        <f t="shared" ref="O7:O9" si="3">N7*1.23</f>
        <v>4575.6000000000004</v>
      </c>
      <c r="P7" s="49"/>
      <c r="R7" s="47"/>
      <c r="S7" s="15" t="s">
        <v>48</v>
      </c>
      <c r="T7" s="63">
        <v>3</v>
      </c>
      <c r="U7" s="10">
        <f>CENNIK!B5</f>
        <v>2433</v>
      </c>
      <c r="V7" s="10">
        <f>T7*U7</f>
        <v>7299</v>
      </c>
      <c r="W7" s="11">
        <f>V7*1.23</f>
        <v>8977.77</v>
      </c>
      <c r="X7" s="48"/>
    </row>
    <row r="8" spans="2:24" x14ac:dyDescent="0.25">
      <c r="B8" s="47"/>
      <c r="C8" s="20" t="s">
        <v>33</v>
      </c>
      <c r="D8" s="70">
        <v>2</v>
      </c>
      <c r="E8" s="17">
        <f>CENNIK!B13</f>
        <v>1144</v>
      </c>
      <c r="F8" s="17">
        <f t="shared" si="0"/>
        <v>2288</v>
      </c>
      <c r="G8" s="25">
        <f t="shared" si="1"/>
        <v>2814.24</v>
      </c>
      <c r="H8" s="49"/>
      <c r="J8" s="47"/>
      <c r="K8" s="20" t="s">
        <v>33</v>
      </c>
      <c r="L8" s="70">
        <v>2</v>
      </c>
      <c r="M8" s="17">
        <f>CENNIK!B13</f>
        <v>1144</v>
      </c>
      <c r="N8" s="17">
        <f t="shared" si="2"/>
        <v>2288</v>
      </c>
      <c r="O8" s="25">
        <f t="shared" si="3"/>
        <v>2814.24</v>
      </c>
      <c r="P8" s="49"/>
      <c r="R8" s="47"/>
      <c r="S8" s="66" t="s">
        <v>36</v>
      </c>
      <c r="T8" s="67">
        <v>6</v>
      </c>
      <c r="U8" s="68">
        <f>CENNIK!B9</f>
        <v>930</v>
      </c>
      <c r="V8" s="68">
        <f t="shared" ref="V8:V17" si="4">U8*T8</f>
        <v>5580</v>
      </c>
      <c r="W8" s="69">
        <f t="shared" ref="W8:W14" si="5">V8*1.23</f>
        <v>6863.4</v>
      </c>
      <c r="X8" s="48"/>
    </row>
    <row r="9" spans="2:24" x14ac:dyDescent="0.25">
      <c r="B9" s="47"/>
      <c r="C9" s="133" t="s">
        <v>35</v>
      </c>
      <c r="D9" s="134">
        <v>2</v>
      </c>
      <c r="E9" s="135">
        <f>CENNIK!B18</f>
        <v>405</v>
      </c>
      <c r="F9" s="135">
        <f t="shared" si="0"/>
        <v>810</v>
      </c>
      <c r="G9" s="136">
        <f t="shared" si="1"/>
        <v>996.3</v>
      </c>
      <c r="H9" s="49"/>
      <c r="J9" s="47"/>
      <c r="K9" s="20" t="s">
        <v>35</v>
      </c>
      <c r="L9" s="70">
        <v>2</v>
      </c>
      <c r="M9" s="17">
        <f>CENNIK!B18</f>
        <v>405</v>
      </c>
      <c r="N9" s="17">
        <f t="shared" si="2"/>
        <v>810</v>
      </c>
      <c r="O9" s="25">
        <f t="shared" si="3"/>
        <v>996.3</v>
      </c>
      <c r="P9" s="49"/>
      <c r="R9" s="47"/>
      <c r="S9" s="20" t="s">
        <v>33</v>
      </c>
      <c r="T9" s="70">
        <v>3</v>
      </c>
      <c r="U9" s="17">
        <f>CENNIK!B13</f>
        <v>1144</v>
      </c>
      <c r="V9" s="17">
        <f t="shared" si="4"/>
        <v>3432</v>
      </c>
      <c r="W9" s="25">
        <f t="shared" si="5"/>
        <v>4221.3599999999997</v>
      </c>
      <c r="X9" s="48"/>
    </row>
    <row r="10" spans="2:24" x14ac:dyDescent="0.25">
      <c r="B10" s="47"/>
      <c r="C10" s="137" t="s">
        <v>104</v>
      </c>
      <c r="D10" s="138">
        <v>1</v>
      </c>
      <c r="E10" s="139">
        <v>3902.44</v>
      </c>
      <c r="F10" s="139">
        <f t="shared" si="0"/>
        <v>3902.44</v>
      </c>
      <c r="G10" s="140">
        <f t="shared" si="1"/>
        <v>4800.0011999999997</v>
      </c>
      <c r="H10" s="48"/>
      <c r="J10" s="47"/>
      <c r="K10" s="133" t="s">
        <v>77</v>
      </c>
      <c r="L10" s="134">
        <v>2</v>
      </c>
      <c r="M10" s="135">
        <f>CENNIK!B16</f>
        <v>301</v>
      </c>
      <c r="N10" s="135">
        <f t="shared" si="2"/>
        <v>602</v>
      </c>
      <c r="O10" s="136">
        <f t="shared" ref="O10:O11" si="6">N10*1.23</f>
        <v>740.46</v>
      </c>
      <c r="P10" s="49"/>
      <c r="R10" s="47"/>
      <c r="S10" s="20" t="s">
        <v>35</v>
      </c>
      <c r="T10" s="70">
        <v>3</v>
      </c>
      <c r="U10" s="17">
        <f>CENNIK!B18</f>
        <v>405</v>
      </c>
      <c r="V10" s="17">
        <f t="shared" si="4"/>
        <v>1215</v>
      </c>
      <c r="W10" s="25">
        <f t="shared" si="5"/>
        <v>1494.45</v>
      </c>
      <c r="X10" s="48"/>
    </row>
    <row r="11" spans="2:24" x14ac:dyDescent="0.25">
      <c r="B11" s="47"/>
      <c r="C11" s="75" t="str">
        <f>CENNIK!A27</f>
        <v>Monitor interaktywny Newline 65" TT-6519RS</v>
      </c>
      <c r="D11" s="76">
        <v>1</v>
      </c>
      <c r="E11" s="77">
        <f>CENNIK!B27</f>
        <v>7200</v>
      </c>
      <c r="F11" s="77">
        <f t="shared" si="0"/>
        <v>7200</v>
      </c>
      <c r="G11" s="78">
        <f>F11</f>
        <v>7200</v>
      </c>
      <c r="H11" s="49"/>
      <c r="J11" s="47"/>
      <c r="K11" s="137" t="s">
        <v>105</v>
      </c>
      <c r="L11" s="138">
        <v>1</v>
      </c>
      <c r="M11" s="139">
        <v>2943.09</v>
      </c>
      <c r="N11" s="139">
        <f t="shared" si="2"/>
        <v>2943.09</v>
      </c>
      <c r="O11" s="140">
        <f t="shared" si="6"/>
        <v>3620.0007000000001</v>
      </c>
      <c r="P11" s="48"/>
      <c r="R11" s="47"/>
      <c r="S11" s="133" t="s">
        <v>77</v>
      </c>
      <c r="T11" s="134">
        <v>3</v>
      </c>
      <c r="U11" s="135">
        <f>CENNIK!B16</f>
        <v>301</v>
      </c>
      <c r="V11" s="135">
        <f t="shared" si="4"/>
        <v>903</v>
      </c>
      <c r="W11" s="136">
        <f t="shared" si="5"/>
        <v>1110.69</v>
      </c>
      <c r="X11" s="48"/>
    </row>
    <row r="12" spans="2:24" x14ac:dyDescent="0.25">
      <c r="B12" s="47"/>
      <c r="C12" s="75"/>
      <c r="D12" s="76"/>
      <c r="E12" s="77"/>
      <c r="F12" s="77"/>
      <c r="G12" s="78"/>
      <c r="H12" s="49"/>
      <c r="J12" s="47"/>
      <c r="K12" s="137"/>
      <c r="L12" s="138"/>
      <c r="M12" s="139"/>
      <c r="N12" s="139"/>
      <c r="O12" s="140"/>
      <c r="P12" s="48"/>
      <c r="R12" s="47"/>
      <c r="S12" s="133"/>
      <c r="T12" s="134"/>
      <c r="U12" s="135"/>
      <c r="V12" s="135"/>
      <c r="W12" s="136"/>
      <c r="X12" s="48"/>
    </row>
    <row r="13" spans="2:24" x14ac:dyDescent="0.25">
      <c r="B13" s="47"/>
      <c r="C13" s="75"/>
      <c r="D13" s="76"/>
      <c r="E13" s="77"/>
      <c r="F13" s="77"/>
      <c r="G13" s="78"/>
      <c r="H13" s="49"/>
      <c r="J13" s="47"/>
      <c r="K13" s="137"/>
      <c r="L13" s="138"/>
      <c r="M13" s="139"/>
      <c r="N13" s="139"/>
      <c r="O13" s="140"/>
      <c r="P13" s="48"/>
      <c r="R13" s="47"/>
      <c r="S13" s="133"/>
      <c r="T13" s="134"/>
      <c r="U13" s="135"/>
      <c r="V13" s="135"/>
      <c r="W13" s="136"/>
      <c r="X13" s="48"/>
    </row>
    <row r="14" spans="2:24" x14ac:dyDescent="0.25">
      <c r="B14" s="47"/>
      <c r="C14" s="75" t="s">
        <v>60</v>
      </c>
      <c r="D14" s="76">
        <v>1</v>
      </c>
      <c r="E14" s="77">
        <f>CENNIK!B35</f>
        <v>1351</v>
      </c>
      <c r="F14" s="77">
        <f t="shared" si="0"/>
        <v>1351</v>
      </c>
      <c r="G14" s="78">
        <f t="shared" ref="G14:G15" si="7">F14*1.23</f>
        <v>1661.73</v>
      </c>
      <c r="H14" s="49"/>
      <c r="J14" s="47"/>
      <c r="K14" s="75" t="str">
        <f>CENNIK!A27</f>
        <v>Monitor interaktywny Newline 65" TT-6519RS</v>
      </c>
      <c r="L14" s="76">
        <v>1</v>
      </c>
      <c r="M14" s="77">
        <f>CENNIK!B27</f>
        <v>7200</v>
      </c>
      <c r="N14" s="77">
        <f t="shared" si="2"/>
        <v>7200</v>
      </c>
      <c r="O14" s="78">
        <f>N14</f>
        <v>7200</v>
      </c>
      <c r="P14" s="49"/>
      <c r="R14" s="47"/>
      <c r="S14" s="137" t="s">
        <v>106</v>
      </c>
      <c r="T14" s="138">
        <v>1</v>
      </c>
      <c r="U14" s="139">
        <v>3089.43</v>
      </c>
      <c r="V14" s="139">
        <f t="shared" si="4"/>
        <v>3089.43</v>
      </c>
      <c r="W14" s="140">
        <f t="shared" si="5"/>
        <v>3799.9988999999996</v>
      </c>
      <c r="X14" s="48"/>
    </row>
    <row r="15" spans="2:24" ht="15.75" thickBot="1" x14ac:dyDescent="0.3">
      <c r="B15" s="47"/>
      <c r="C15" s="79" t="s">
        <v>62</v>
      </c>
      <c r="D15" s="80">
        <v>1</v>
      </c>
      <c r="E15" s="81">
        <v>693</v>
      </c>
      <c r="F15" s="81">
        <f t="shared" si="0"/>
        <v>693</v>
      </c>
      <c r="G15" s="82">
        <f t="shared" si="7"/>
        <v>852.39</v>
      </c>
      <c r="H15" s="49"/>
      <c r="J15" s="47"/>
      <c r="K15" s="75" t="s">
        <v>60</v>
      </c>
      <c r="L15" s="76">
        <v>1</v>
      </c>
      <c r="M15" s="77">
        <f>CENNIK!B35</f>
        <v>1351</v>
      </c>
      <c r="N15" s="77">
        <f t="shared" si="2"/>
        <v>1351</v>
      </c>
      <c r="O15" s="78">
        <f t="shared" ref="O15:O16" si="8">N15*1.23</f>
        <v>1661.73</v>
      </c>
      <c r="P15" s="49"/>
      <c r="R15" s="47"/>
      <c r="S15" s="75" t="str">
        <f>CENNIK!A27</f>
        <v>Monitor interaktywny Newline 65" TT-6519RS</v>
      </c>
      <c r="T15" s="76">
        <v>1</v>
      </c>
      <c r="U15" s="77">
        <f>CENNIK!B27</f>
        <v>7200</v>
      </c>
      <c r="V15" s="77">
        <f t="shared" si="4"/>
        <v>7200</v>
      </c>
      <c r="W15" s="78">
        <f>V15</f>
        <v>7200</v>
      </c>
      <c r="X15" s="48"/>
    </row>
    <row r="16" spans="2:24" ht="15.75" thickBot="1" x14ac:dyDescent="0.3">
      <c r="B16" s="47"/>
      <c r="F16" s="43">
        <f>SUM(F6:F15)</f>
        <v>30220.44</v>
      </c>
      <c r="G16" s="43">
        <f>SUM(G6:G15)</f>
        <v>35515.141200000005</v>
      </c>
      <c r="H16" s="49"/>
      <c r="J16" s="47"/>
      <c r="K16" s="79" t="s">
        <v>62</v>
      </c>
      <c r="L16" s="80">
        <v>1</v>
      </c>
      <c r="M16" s="81">
        <v>693</v>
      </c>
      <c r="N16" s="81">
        <f t="shared" si="2"/>
        <v>693</v>
      </c>
      <c r="O16" s="82">
        <f t="shared" si="8"/>
        <v>852.39</v>
      </c>
      <c r="P16" s="49"/>
      <c r="R16" s="47"/>
      <c r="S16" s="75" t="s">
        <v>60</v>
      </c>
      <c r="T16" s="76">
        <v>1</v>
      </c>
      <c r="U16" s="77">
        <f>CENNIK!B35</f>
        <v>1351</v>
      </c>
      <c r="V16" s="77">
        <f t="shared" si="4"/>
        <v>1351</v>
      </c>
      <c r="W16" s="78">
        <f t="shared" ref="W16:W17" si="9">V16*1.23</f>
        <v>1661.73</v>
      </c>
      <c r="X16" s="48"/>
    </row>
    <row r="17" spans="2:24" ht="15.75" thickBot="1" x14ac:dyDescent="0.3">
      <c r="B17" s="47"/>
      <c r="H17" s="50"/>
      <c r="J17" s="47"/>
      <c r="N17" s="43">
        <f>SUM(N6:N16)</f>
        <v>29339.09</v>
      </c>
      <c r="O17" s="43">
        <f>SUM(O6:O16)</f>
        <v>34431.080699999999</v>
      </c>
      <c r="P17" s="49"/>
      <c r="R17" s="47"/>
      <c r="S17" s="79" t="s">
        <v>62</v>
      </c>
      <c r="T17" s="80">
        <v>1</v>
      </c>
      <c r="U17" s="81">
        <v>693</v>
      </c>
      <c r="V17" s="81">
        <f t="shared" si="4"/>
        <v>693</v>
      </c>
      <c r="W17" s="82">
        <f t="shared" si="9"/>
        <v>852.39</v>
      </c>
      <c r="X17" s="48"/>
    </row>
    <row r="18" spans="2:24" ht="15.75" thickBot="1" x14ac:dyDescent="0.3">
      <c r="B18" s="47"/>
      <c r="H18" s="48"/>
      <c r="J18" s="47"/>
      <c r="P18" s="50"/>
      <c r="R18" s="47"/>
      <c r="V18" s="43">
        <f>SUM(V6:V17)</f>
        <v>38454.43</v>
      </c>
      <c r="W18" s="43">
        <f>SUM(W6:W17)</f>
        <v>45642.948900000003</v>
      </c>
      <c r="X18" s="48"/>
    </row>
    <row r="19" spans="2:24" x14ac:dyDescent="0.25">
      <c r="B19" s="47"/>
      <c r="C19" s="64" t="s">
        <v>15</v>
      </c>
      <c r="D19" s="65" t="s">
        <v>31</v>
      </c>
      <c r="H19" s="48"/>
      <c r="J19" s="47"/>
      <c r="K19" s="64" t="s">
        <v>15</v>
      </c>
      <c r="L19" s="65" t="s">
        <v>31</v>
      </c>
      <c r="P19" s="48"/>
      <c r="R19" s="47"/>
      <c r="S19" s="64" t="s">
        <v>15</v>
      </c>
      <c r="T19" s="65" t="s">
        <v>31</v>
      </c>
      <c r="X19" s="48"/>
    </row>
    <row r="20" spans="2:24" x14ac:dyDescent="0.25">
      <c r="B20" s="47"/>
      <c r="C20" s="54" t="s">
        <v>28</v>
      </c>
      <c r="D20" s="55">
        <v>4</v>
      </c>
      <c r="H20" s="48"/>
      <c r="J20" s="47"/>
      <c r="K20" s="54" t="s">
        <v>11</v>
      </c>
      <c r="L20" s="55">
        <v>4</v>
      </c>
      <c r="P20" s="48"/>
      <c r="R20" s="47"/>
      <c r="S20" s="54" t="s">
        <v>28</v>
      </c>
      <c r="T20" s="55">
        <v>3</v>
      </c>
      <c r="X20" s="48"/>
    </row>
    <row r="21" spans="2:24" x14ac:dyDescent="0.25">
      <c r="B21" s="47"/>
      <c r="C21" s="54" t="s">
        <v>11</v>
      </c>
      <c r="D21" s="55">
        <v>4</v>
      </c>
      <c r="H21" s="48"/>
      <c r="J21" s="47"/>
      <c r="K21" s="54" t="s">
        <v>6</v>
      </c>
      <c r="L21" s="55">
        <v>4</v>
      </c>
      <c r="P21" s="48"/>
      <c r="R21" s="47"/>
      <c r="S21" s="54" t="s">
        <v>11</v>
      </c>
      <c r="T21" s="55">
        <v>6</v>
      </c>
      <c r="X21" s="48"/>
    </row>
    <row r="22" spans="2:24" x14ac:dyDescent="0.25">
      <c r="B22" s="47"/>
      <c r="C22" s="54" t="s">
        <v>6</v>
      </c>
      <c r="D22" s="55">
        <v>4</v>
      </c>
      <c r="H22" s="48"/>
      <c r="J22" s="47"/>
      <c r="K22" s="54" t="s">
        <v>0</v>
      </c>
      <c r="L22" s="55">
        <v>4</v>
      </c>
      <c r="P22" s="48"/>
      <c r="R22" s="47"/>
      <c r="S22" s="54" t="s">
        <v>6</v>
      </c>
      <c r="T22" s="55">
        <v>6</v>
      </c>
      <c r="X22" s="48"/>
    </row>
    <row r="23" spans="2:24" x14ac:dyDescent="0.25">
      <c r="B23" s="47"/>
      <c r="C23" s="54" t="s">
        <v>2</v>
      </c>
      <c r="D23" s="55">
        <v>4</v>
      </c>
      <c r="H23" s="48"/>
      <c r="J23" s="47"/>
      <c r="K23" s="54" t="s">
        <v>4</v>
      </c>
      <c r="L23" s="55">
        <v>2</v>
      </c>
      <c r="P23" s="48"/>
      <c r="R23" s="47"/>
      <c r="S23" s="54" t="s">
        <v>2</v>
      </c>
      <c r="T23" s="55">
        <v>3</v>
      </c>
      <c r="X23" s="48"/>
    </row>
    <row r="24" spans="2:24" x14ac:dyDescent="0.25">
      <c r="B24" s="47"/>
      <c r="C24" s="54" t="s">
        <v>5</v>
      </c>
      <c r="D24" s="55">
        <v>4</v>
      </c>
      <c r="H24" s="48"/>
      <c r="J24" s="47"/>
      <c r="K24" s="54" t="s">
        <v>3</v>
      </c>
      <c r="L24" s="55">
        <v>4</v>
      </c>
      <c r="P24" s="48"/>
      <c r="R24" s="47"/>
      <c r="S24" s="54" t="s">
        <v>5</v>
      </c>
      <c r="T24" s="55">
        <v>3</v>
      </c>
      <c r="X24" s="48"/>
    </row>
    <row r="25" spans="2:24" x14ac:dyDescent="0.25">
      <c r="B25" s="47"/>
      <c r="C25" s="54" t="s">
        <v>0</v>
      </c>
      <c r="D25" s="55">
        <v>4</v>
      </c>
      <c r="H25" s="48"/>
      <c r="J25" s="47"/>
      <c r="K25" s="54" t="s">
        <v>42</v>
      </c>
      <c r="L25" s="55">
        <v>4</v>
      </c>
      <c r="P25" s="48"/>
      <c r="R25" s="47"/>
      <c r="S25" s="54" t="s">
        <v>0</v>
      </c>
      <c r="T25" s="55">
        <v>6</v>
      </c>
      <c r="X25" s="48"/>
    </row>
    <row r="26" spans="2:24" x14ac:dyDescent="0.25">
      <c r="B26" s="47"/>
      <c r="C26" s="54" t="s">
        <v>12</v>
      </c>
      <c r="D26" s="55">
        <v>4</v>
      </c>
      <c r="H26" s="48"/>
      <c r="J26" s="47"/>
      <c r="K26" s="54" t="s">
        <v>7</v>
      </c>
      <c r="L26" s="55">
        <v>4</v>
      </c>
      <c r="P26" s="48"/>
      <c r="R26" s="47"/>
      <c r="S26" s="54" t="s">
        <v>12</v>
      </c>
      <c r="T26" s="55">
        <v>3</v>
      </c>
      <c r="X26" s="48"/>
    </row>
    <row r="27" spans="2:24" x14ac:dyDescent="0.25">
      <c r="B27" s="47"/>
      <c r="C27" s="54" t="s">
        <v>4</v>
      </c>
      <c r="D27" s="55">
        <v>4</v>
      </c>
      <c r="H27" s="48"/>
      <c r="J27" s="47"/>
      <c r="K27" s="54" t="s">
        <v>13</v>
      </c>
      <c r="L27" s="55">
        <v>4</v>
      </c>
      <c r="P27" s="48"/>
      <c r="R27" s="47"/>
      <c r="S27" s="54" t="s">
        <v>4</v>
      </c>
      <c r="T27" s="55">
        <v>6</v>
      </c>
      <c r="X27" s="48"/>
    </row>
    <row r="28" spans="2:24" x14ac:dyDescent="0.25">
      <c r="B28" s="47"/>
      <c r="C28" s="54" t="s">
        <v>3</v>
      </c>
      <c r="D28" s="55">
        <v>4</v>
      </c>
      <c r="H28" s="48"/>
      <c r="J28" s="47"/>
      <c r="K28" s="54" t="s">
        <v>14</v>
      </c>
      <c r="L28" s="55">
        <v>4</v>
      </c>
      <c r="P28" s="48"/>
      <c r="R28" s="47"/>
      <c r="S28" s="54" t="s">
        <v>3</v>
      </c>
      <c r="T28" s="55">
        <v>6</v>
      </c>
      <c r="X28" s="48"/>
    </row>
    <row r="29" spans="2:24" x14ac:dyDescent="0.25">
      <c r="B29" s="47"/>
      <c r="C29" s="54" t="s">
        <v>7</v>
      </c>
      <c r="D29" s="55">
        <v>4</v>
      </c>
      <c r="H29" s="48"/>
      <c r="J29" s="47"/>
      <c r="K29" s="54" t="s">
        <v>51</v>
      </c>
      <c r="L29" s="55">
        <v>4</v>
      </c>
      <c r="P29" s="48"/>
      <c r="R29" s="47"/>
      <c r="S29" s="54" t="s">
        <v>42</v>
      </c>
      <c r="T29" s="55">
        <v>3</v>
      </c>
      <c r="X29" s="48"/>
    </row>
    <row r="30" spans="2:24" x14ac:dyDescent="0.25">
      <c r="B30" s="47"/>
      <c r="C30" s="54" t="s">
        <v>13</v>
      </c>
      <c r="D30" s="55">
        <v>4</v>
      </c>
      <c r="H30" s="48"/>
      <c r="J30" s="47"/>
      <c r="K30" s="54" t="s">
        <v>1</v>
      </c>
      <c r="L30" s="55">
        <v>4</v>
      </c>
      <c r="P30" s="48"/>
      <c r="R30" s="47"/>
      <c r="S30" s="54" t="s">
        <v>7</v>
      </c>
      <c r="T30" s="55">
        <v>6</v>
      </c>
      <c r="X30" s="48"/>
    </row>
    <row r="31" spans="2:24" x14ac:dyDescent="0.25">
      <c r="B31" s="47"/>
      <c r="C31" s="54" t="s">
        <v>14</v>
      </c>
      <c r="D31" s="55">
        <v>4</v>
      </c>
      <c r="H31" s="48"/>
      <c r="J31" s="47"/>
      <c r="K31" s="54" t="s">
        <v>40</v>
      </c>
      <c r="L31" s="55">
        <v>4</v>
      </c>
      <c r="P31" s="48"/>
      <c r="R31" s="47"/>
      <c r="S31" s="54" t="s">
        <v>13</v>
      </c>
      <c r="T31" s="55">
        <v>6</v>
      </c>
      <c r="X31" s="48"/>
    </row>
    <row r="32" spans="2:24" x14ac:dyDescent="0.25">
      <c r="B32" s="47"/>
      <c r="C32" s="54" t="s">
        <v>51</v>
      </c>
      <c r="D32" s="55">
        <v>4</v>
      </c>
      <c r="H32" s="48"/>
      <c r="J32" s="47"/>
      <c r="K32" s="54" t="s">
        <v>29</v>
      </c>
      <c r="L32" s="55">
        <v>4</v>
      </c>
      <c r="P32" s="48"/>
      <c r="R32" s="47"/>
      <c r="S32" s="54" t="s">
        <v>14</v>
      </c>
      <c r="T32" s="55">
        <v>6</v>
      </c>
      <c r="X32" s="48"/>
    </row>
    <row r="33" spans="2:24" x14ac:dyDescent="0.25">
      <c r="B33" s="47"/>
      <c r="C33" s="54" t="s">
        <v>1</v>
      </c>
      <c r="D33" s="55">
        <v>4</v>
      </c>
      <c r="H33" s="48"/>
      <c r="J33" s="47"/>
      <c r="K33" s="54" t="s">
        <v>41</v>
      </c>
      <c r="L33" s="55">
        <v>4</v>
      </c>
      <c r="P33" s="48"/>
      <c r="R33" s="47"/>
      <c r="S33" s="54" t="s">
        <v>51</v>
      </c>
      <c r="T33" s="55">
        <v>6</v>
      </c>
      <c r="X33" s="48"/>
    </row>
    <row r="34" spans="2:24" x14ac:dyDescent="0.25">
      <c r="B34" s="47"/>
      <c r="C34" s="54" t="s">
        <v>40</v>
      </c>
      <c r="D34" s="55">
        <v>4</v>
      </c>
      <c r="H34" s="48"/>
      <c r="J34" s="47"/>
      <c r="K34" s="54" t="s">
        <v>16</v>
      </c>
      <c r="L34" s="55">
        <v>4</v>
      </c>
      <c r="P34" s="48"/>
      <c r="R34" s="47"/>
      <c r="S34" s="54" t="s">
        <v>1</v>
      </c>
      <c r="T34" s="55">
        <v>6</v>
      </c>
      <c r="X34" s="48"/>
    </row>
    <row r="35" spans="2:24" ht="15.75" thickBot="1" x14ac:dyDescent="0.3">
      <c r="B35" s="47"/>
      <c r="C35" s="54" t="s">
        <v>16</v>
      </c>
      <c r="D35" s="55">
        <v>2</v>
      </c>
      <c r="H35" s="48"/>
      <c r="J35" s="47"/>
      <c r="K35" s="56" t="s">
        <v>18</v>
      </c>
      <c r="L35" s="57">
        <v>2</v>
      </c>
      <c r="P35" s="48"/>
      <c r="R35" s="47"/>
      <c r="S35" s="54" t="s">
        <v>40</v>
      </c>
      <c r="T35" s="55">
        <v>6</v>
      </c>
      <c r="X35" s="48"/>
    </row>
    <row r="36" spans="2:24" ht="15.75" thickBot="1" x14ac:dyDescent="0.3">
      <c r="B36" s="47"/>
      <c r="C36" s="56" t="s">
        <v>18</v>
      </c>
      <c r="D36" s="57">
        <v>2</v>
      </c>
      <c r="H36" s="48"/>
      <c r="J36" s="47"/>
      <c r="P36" s="48"/>
      <c r="R36" s="47"/>
      <c r="S36" s="54" t="s">
        <v>29</v>
      </c>
      <c r="T36" s="55">
        <v>3</v>
      </c>
      <c r="X36" s="48"/>
    </row>
    <row r="37" spans="2:24" x14ac:dyDescent="0.25">
      <c r="B37" s="47"/>
      <c r="H37" s="48"/>
      <c r="J37" s="47"/>
      <c r="P37" s="48"/>
      <c r="R37" s="47"/>
      <c r="S37" s="54" t="s">
        <v>41</v>
      </c>
      <c r="T37" s="55">
        <v>3</v>
      </c>
      <c r="X37" s="48"/>
    </row>
    <row r="38" spans="2:24" x14ac:dyDescent="0.25">
      <c r="B38" s="47"/>
      <c r="H38" s="48"/>
      <c r="J38" s="47"/>
      <c r="P38" s="48"/>
      <c r="R38" s="47"/>
      <c r="S38" s="54" t="s">
        <v>16</v>
      </c>
      <c r="T38" s="55">
        <v>6</v>
      </c>
      <c r="X38" s="48"/>
    </row>
    <row r="39" spans="2:24" ht="15.75" thickBot="1" x14ac:dyDescent="0.3">
      <c r="B39" s="51"/>
      <c r="C39" s="52"/>
      <c r="D39" s="52"/>
      <c r="E39" s="52"/>
      <c r="F39" s="52"/>
      <c r="G39" s="52"/>
      <c r="H39" s="53"/>
      <c r="J39" s="51"/>
      <c r="K39" s="52"/>
      <c r="L39" s="52"/>
      <c r="M39" s="52"/>
      <c r="N39" s="52"/>
      <c r="O39" s="52"/>
      <c r="P39" s="53"/>
      <c r="R39" s="47"/>
      <c r="S39" s="56" t="s">
        <v>18</v>
      </c>
      <c r="T39" s="57">
        <v>3</v>
      </c>
      <c r="X39" s="48"/>
    </row>
    <row r="40" spans="2:24" x14ac:dyDescent="0.25">
      <c r="R40" s="47"/>
      <c r="X40" s="48"/>
    </row>
    <row r="41" spans="2:24" ht="15.75" thickBot="1" x14ac:dyDescent="0.3">
      <c r="R41" s="51"/>
      <c r="S41" s="52"/>
      <c r="T41" s="52"/>
      <c r="U41" s="52"/>
      <c r="V41" s="52"/>
      <c r="W41" s="52"/>
      <c r="X41" s="53"/>
    </row>
  </sheetData>
  <conditionalFormatting sqref="D20:D28">
    <cfRule type="cellIs" dxfId="36" priority="9" operator="equal">
      <formula>0</formula>
    </cfRule>
    <cfRule type="cellIs" dxfId="35" priority="10" operator="greaterThan">
      <formula>0</formula>
    </cfRule>
  </conditionalFormatting>
  <conditionalFormatting sqref="D29:D36">
    <cfRule type="cellIs" dxfId="34" priority="7" operator="equal">
      <formula>0</formula>
    </cfRule>
    <cfRule type="cellIs" dxfId="33" priority="8" operator="greaterThan">
      <formula>0</formula>
    </cfRule>
  </conditionalFormatting>
  <conditionalFormatting sqref="L20:L34">
    <cfRule type="cellIs" dxfId="32" priority="5" operator="equal">
      <formula>0</formula>
    </cfRule>
    <cfRule type="cellIs" dxfId="31" priority="6" operator="greaterThan">
      <formula>0</formula>
    </cfRule>
  </conditionalFormatting>
  <conditionalFormatting sqref="L35">
    <cfRule type="cellIs" dxfId="30" priority="3" operator="equal">
      <formula>0</formula>
    </cfRule>
    <cfRule type="cellIs" dxfId="29" priority="4" operator="greaterThan">
      <formula>0</formula>
    </cfRule>
  </conditionalFormatting>
  <conditionalFormatting sqref="T20:T39">
    <cfRule type="cellIs" dxfId="28" priority="1" operator="equal">
      <formula>0</formula>
    </cfRule>
    <cfRule type="cellIs" dxfId="27" priority="2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53BE8E-2C58-4067-8374-22E731B32DEA}">
          <x14:formula1>
            <xm:f>CENNIK!$A$45:$A$47</xm:f>
          </x14:formula1>
          <xm:sqref>C10 S14 K11:K13</xm:sqref>
        </x14:dataValidation>
        <x14:dataValidation type="list" allowBlank="1" showInputMessage="1" showErrorMessage="1" xr:uid="{A0E9ACB3-801F-4317-8EDE-33EED7FB2013}">
          <x14:formula1>
            <xm:f>CENNIK!$B$45:$B$47</xm:f>
          </x14:formula1>
          <xm:sqref>E10 U14 M11:M13</xm:sqref>
        </x14:dataValidation>
        <x14:dataValidation type="list" allowBlank="1" showInputMessage="1" showErrorMessage="1" xr:uid="{E490B812-0306-4FBA-9F7E-999ECD923B74}">
          <x14:formula1>
            <xm:f>CENNIK!$A$38:$A$40</xm:f>
          </x14:formula1>
          <xm:sqref>C15 S17 K16</xm:sqref>
        </x14:dataValidation>
        <x14:dataValidation type="list" allowBlank="1" showInputMessage="1" showErrorMessage="1" xr:uid="{C615328A-5425-4669-8BD6-2F160EAD6788}">
          <x14:formula1>
            <xm:f>CENNIK!$B$38:$B$40</xm:f>
          </x14:formula1>
          <xm:sqref>E15 U17 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DA8C-3A3F-42F2-B384-52A44A6C6119}">
  <dimension ref="B1:P36"/>
  <sheetViews>
    <sheetView zoomScale="90" zoomScaleNormal="90" workbookViewId="0">
      <selection activeCell="C10" sqref="C10"/>
    </sheetView>
  </sheetViews>
  <sheetFormatPr defaultColWidth="34.7109375" defaultRowHeight="15" x14ac:dyDescent="0.25"/>
  <cols>
    <col min="1" max="2" width="5.28515625" style="85" customWidth="1"/>
    <col min="3" max="3" width="42.7109375" style="85" bestFit="1" customWidth="1"/>
    <col min="4" max="4" width="14.42578125" style="85" customWidth="1"/>
    <col min="5" max="5" width="9.5703125" style="85" customWidth="1"/>
    <col min="6" max="6" width="10.7109375" style="85" customWidth="1"/>
    <col min="7" max="7" width="11.5703125" style="85" customWidth="1"/>
    <col min="8" max="9" width="3.42578125" style="85" customWidth="1"/>
    <col min="10" max="10" width="3.28515625" style="85" customWidth="1"/>
    <col min="11" max="11" width="42.28515625" style="85" bestFit="1" customWidth="1"/>
    <col min="12" max="12" width="13.28515625" style="85" bestFit="1" customWidth="1"/>
    <col min="13" max="13" width="10.5703125" style="85" customWidth="1"/>
    <col min="14" max="14" width="10.140625" style="85" customWidth="1"/>
    <col min="15" max="15" width="11.28515625" style="85" customWidth="1"/>
    <col min="16" max="16" width="3.28515625" style="85" customWidth="1"/>
    <col min="17" max="16384" width="34.7109375" style="85"/>
  </cols>
  <sheetData>
    <row r="1" spans="2:16" ht="15.75" thickBot="1" x14ac:dyDescent="0.3"/>
    <row r="2" spans="2:16" x14ac:dyDescent="0.25">
      <c r="B2" s="89"/>
      <c r="C2" s="83"/>
      <c r="D2" s="83"/>
      <c r="E2" s="83"/>
      <c r="F2" s="83"/>
      <c r="G2" s="83"/>
      <c r="H2" s="90"/>
      <c r="J2" s="89"/>
      <c r="K2" s="83"/>
      <c r="L2" s="83"/>
      <c r="M2" s="83"/>
      <c r="N2" s="83"/>
      <c r="O2" s="83"/>
      <c r="P2" s="90"/>
    </row>
    <row r="3" spans="2:16" x14ac:dyDescent="0.25">
      <c r="B3" s="84"/>
      <c r="C3" s="86" t="s">
        <v>72</v>
      </c>
      <c r="H3" s="91"/>
      <c r="J3" s="84"/>
      <c r="K3" s="86" t="s">
        <v>73</v>
      </c>
      <c r="P3" s="91"/>
    </row>
    <row r="4" spans="2:16" ht="15.75" thickBot="1" x14ac:dyDescent="0.3">
      <c r="B4" s="84"/>
      <c r="C4" s="85" t="s">
        <v>91</v>
      </c>
      <c r="D4" s="85" t="s">
        <v>92</v>
      </c>
      <c r="E4" s="85" t="s">
        <v>93</v>
      </c>
      <c r="F4" s="85" t="s">
        <v>97</v>
      </c>
      <c r="G4" s="85" t="s">
        <v>98</v>
      </c>
      <c r="H4" s="91"/>
      <c r="J4" s="84"/>
      <c r="K4" s="86" t="s">
        <v>91</v>
      </c>
      <c r="L4" s="85" t="s">
        <v>92</v>
      </c>
      <c r="M4" s="85" t="s">
        <v>93</v>
      </c>
      <c r="N4" s="85" t="s">
        <v>97</v>
      </c>
      <c r="O4" s="85" t="s">
        <v>98</v>
      </c>
      <c r="P4" s="91"/>
    </row>
    <row r="5" spans="2:16" ht="15.75" thickBot="1" x14ac:dyDescent="0.3">
      <c r="B5" s="84"/>
      <c r="C5" s="58" t="s">
        <v>8</v>
      </c>
      <c r="D5" s="59">
        <v>4</v>
      </c>
      <c r="E5" s="60">
        <f>CENNIK!B2</f>
        <v>2564</v>
      </c>
      <c r="F5" s="60">
        <f>D5*E5</f>
        <v>10256</v>
      </c>
      <c r="G5" s="61">
        <f>F5*1.23</f>
        <v>12614.88</v>
      </c>
      <c r="H5" s="91"/>
      <c r="J5" s="84"/>
      <c r="K5" s="13" t="s">
        <v>8</v>
      </c>
      <c r="L5" s="62">
        <v>2</v>
      </c>
      <c r="M5" s="5">
        <f>CENNIK!B2</f>
        <v>2564</v>
      </c>
      <c r="N5" s="5">
        <f>L5*M5</f>
        <v>5128</v>
      </c>
      <c r="O5" s="6">
        <f>N5*1.23</f>
        <v>6307.44</v>
      </c>
      <c r="P5" s="91"/>
    </row>
    <row r="6" spans="2:16" ht="15.75" thickBot="1" x14ac:dyDescent="0.3">
      <c r="B6" s="84"/>
      <c r="C6" s="66" t="s">
        <v>36</v>
      </c>
      <c r="D6" s="67">
        <v>4</v>
      </c>
      <c r="E6" s="68">
        <f>CENNIK!B9</f>
        <v>930</v>
      </c>
      <c r="F6" s="68">
        <f t="shared" ref="F6:F11" si="0">E6*D6</f>
        <v>3720</v>
      </c>
      <c r="G6" s="69">
        <f t="shared" ref="G6:G8" si="1">F6*1.23</f>
        <v>4575.6000000000004</v>
      </c>
      <c r="H6" s="91"/>
      <c r="J6" s="84"/>
      <c r="K6" s="15" t="s">
        <v>48</v>
      </c>
      <c r="L6" s="63">
        <v>2</v>
      </c>
      <c r="M6" s="10">
        <f>CENNIK!B5</f>
        <v>2433</v>
      </c>
      <c r="N6" s="10">
        <f>L6*M6</f>
        <v>4866</v>
      </c>
      <c r="O6" s="11">
        <f>N6*1.23</f>
        <v>5985.18</v>
      </c>
      <c r="P6" s="91"/>
    </row>
    <row r="7" spans="2:16" x14ac:dyDescent="0.25">
      <c r="B7" s="84"/>
      <c r="C7" s="133" t="s">
        <v>33</v>
      </c>
      <c r="D7" s="134">
        <v>2</v>
      </c>
      <c r="E7" s="135">
        <f>CENNIK!B13</f>
        <v>1144</v>
      </c>
      <c r="F7" s="135">
        <f t="shared" si="0"/>
        <v>2288</v>
      </c>
      <c r="G7" s="136">
        <f t="shared" si="1"/>
        <v>2814.24</v>
      </c>
      <c r="H7" s="91"/>
      <c r="J7" s="84"/>
      <c r="K7" s="66" t="s">
        <v>36</v>
      </c>
      <c r="L7" s="67">
        <v>4</v>
      </c>
      <c r="M7" s="68">
        <f>CENNIK!B9</f>
        <v>930</v>
      </c>
      <c r="N7" s="68">
        <f t="shared" ref="N7:N12" si="2">M7*L7</f>
        <v>3720</v>
      </c>
      <c r="O7" s="69">
        <f t="shared" ref="O7:O9" si="3">N7*1.23</f>
        <v>4575.6000000000004</v>
      </c>
      <c r="P7" s="91"/>
    </row>
    <row r="8" spans="2:16" x14ac:dyDescent="0.25">
      <c r="B8" s="84"/>
      <c r="C8" s="137" t="s">
        <v>110</v>
      </c>
      <c r="D8" s="138">
        <v>1</v>
      </c>
      <c r="E8" s="139">
        <f>CENNIK!B51</f>
        <v>4788.62</v>
      </c>
      <c r="F8" s="139">
        <f t="shared" si="0"/>
        <v>4788.62</v>
      </c>
      <c r="G8" s="140">
        <f t="shared" si="1"/>
        <v>5890.0025999999998</v>
      </c>
      <c r="H8" s="91"/>
      <c r="J8" s="84"/>
      <c r="K8" s="133" t="s">
        <v>33</v>
      </c>
      <c r="L8" s="134">
        <v>2</v>
      </c>
      <c r="M8" s="135">
        <f>CENNIK!B13</f>
        <v>1144</v>
      </c>
      <c r="N8" s="135">
        <f t="shared" si="2"/>
        <v>2288</v>
      </c>
      <c r="O8" s="136">
        <f t="shared" si="3"/>
        <v>2814.24</v>
      </c>
      <c r="P8" s="91"/>
    </row>
    <row r="9" spans="2:16" x14ac:dyDescent="0.25">
      <c r="B9" s="84"/>
      <c r="C9" s="75" t="str">
        <f>CENNIK!A27</f>
        <v>Monitor interaktywny Newline 65" TT-6519RS</v>
      </c>
      <c r="D9" s="76">
        <v>1</v>
      </c>
      <c r="E9" s="77">
        <f>CENNIK!B27</f>
        <v>7200</v>
      </c>
      <c r="F9" s="77">
        <f t="shared" si="0"/>
        <v>7200</v>
      </c>
      <c r="G9" s="78">
        <f>F9</f>
        <v>7200</v>
      </c>
      <c r="H9" s="91"/>
      <c r="J9" s="84"/>
      <c r="K9" s="137" t="s">
        <v>114</v>
      </c>
      <c r="L9" s="138">
        <v>1</v>
      </c>
      <c r="M9" s="139">
        <f>CENNIK!B51</f>
        <v>4788.62</v>
      </c>
      <c r="N9" s="139">
        <f t="shared" si="2"/>
        <v>4788.62</v>
      </c>
      <c r="O9" s="140">
        <f t="shared" si="3"/>
        <v>5890.0025999999998</v>
      </c>
      <c r="P9" s="91"/>
    </row>
    <row r="10" spans="2:16" x14ac:dyDescent="0.25">
      <c r="B10" s="84"/>
      <c r="C10" s="75" t="s">
        <v>60</v>
      </c>
      <c r="D10" s="76">
        <v>1</v>
      </c>
      <c r="E10" s="77">
        <f>CENNIK!B35</f>
        <v>1351</v>
      </c>
      <c r="F10" s="77">
        <f t="shared" si="0"/>
        <v>1351</v>
      </c>
      <c r="G10" s="78">
        <f t="shared" ref="G10:G11" si="4">F10*1.23</f>
        <v>1661.73</v>
      </c>
      <c r="H10" s="91"/>
      <c r="J10" s="84"/>
      <c r="K10" s="75" t="s">
        <v>55</v>
      </c>
      <c r="L10" s="76">
        <v>1</v>
      </c>
      <c r="M10" s="77">
        <f>CENNIK!B27</f>
        <v>7200</v>
      </c>
      <c r="N10" s="77">
        <f t="shared" si="2"/>
        <v>7200</v>
      </c>
      <c r="O10" s="78">
        <f>N10</f>
        <v>7200</v>
      </c>
      <c r="P10" s="91"/>
    </row>
    <row r="11" spans="2:16" ht="15.75" thickBot="1" x14ac:dyDescent="0.3">
      <c r="B11" s="84"/>
      <c r="C11" s="79" t="s">
        <v>62</v>
      </c>
      <c r="D11" s="80">
        <v>1</v>
      </c>
      <c r="E11" s="81">
        <v>693</v>
      </c>
      <c r="F11" s="81">
        <f t="shared" si="0"/>
        <v>693</v>
      </c>
      <c r="G11" s="82">
        <f t="shared" si="4"/>
        <v>852.39</v>
      </c>
      <c r="H11" s="91"/>
      <c r="J11" s="84"/>
      <c r="K11" s="75" t="s">
        <v>60</v>
      </c>
      <c r="L11" s="76">
        <v>1</v>
      </c>
      <c r="M11" s="77">
        <f>CENNIK!B35</f>
        <v>1351</v>
      </c>
      <c r="N11" s="77">
        <f t="shared" si="2"/>
        <v>1351</v>
      </c>
      <c r="O11" s="78">
        <f t="shared" ref="O11:O12" si="5">N11*1.23</f>
        <v>1661.73</v>
      </c>
      <c r="P11" s="91"/>
    </row>
    <row r="12" spans="2:16" ht="15.75" thickBot="1" x14ac:dyDescent="0.3">
      <c r="B12" s="84"/>
      <c r="F12" s="87">
        <f>SUM(F5:F11)</f>
        <v>30296.62</v>
      </c>
      <c r="G12" s="87">
        <f>SUM(G5:G11)</f>
        <v>35608.842600000004</v>
      </c>
      <c r="H12" s="91"/>
      <c r="J12" s="84"/>
      <c r="K12" s="79" t="s">
        <v>62</v>
      </c>
      <c r="L12" s="80">
        <v>1</v>
      </c>
      <c r="M12" s="81">
        <v>693</v>
      </c>
      <c r="N12" s="81">
        <f t="shared" si="2"/>
        <v>693</v>
      </c>
      <c r="O12" s="82">
        <f t="shared" si="5"/>
        <v>852.39</v>
      </c>
      <c r="P12" s="91"/>
    </row>
    <row r="13" spans="2:16" x14ac:dyDescent="0.25">
      <c r="B13" s="84"/>
      <c r="H13" s="91"/>
      <c r="J13" s="84"/>
      <c r="N13" s="87">
        <f>SUM(N5:N12)</f>
        <v>30034.62</v>
      </c>
      <c r="O13" s="87">
        <f>SUM(O5:O12)</f>
        <v>35286.582600000002</v>
      </c>
      <c r="P13" s="91"/>
    </row>
    <row r="14" spans="2:16" ht="15.75" thickBot="1" x14ac:dyDescent="0.3">
      <c r="B14" s="84"/>
      <c r="H14" s="91"/>
      <c r="J14" s="84"/>
      <c r="P14" s="91"/>
    </row>
    <row r="15" spans="2:16" x14ac:dyDescent="0.25">
      <c r="B15" s="84"/>
      <c r="C15" s="64" t="s">
        <v>15</v>
      </c>
      <c r="D15" s="65" t="s">
        <v>31</v>
      </c>
      <c r="H15" s="91"/>
      <c r="J15" s="84"/>
      <c r="K15" s="95" t="s">
        <v>15</v>
      </c>
      <c r="L15" s="96" t="s">
        <v>31</v>
      </c>
      <c r="P15" s="91"/>
    </row>
    <row r="16" spans="2:16" x14ac:dyDescent="0.25">
      <c r="B16" s="84"/>
      <c r="C16" s="88" t="s">
        <v>28</v>
      </c>
      <c r="D16" s="97">
        <v>4</v>
      </c>
      <c r="H16" s="91"/>
      <c r="J16" s="84"/>
      <c r="K16" s="88" t="s">
        <v>28</v>
      </c>
      <c r="L16" s="97">
        <v>2</v>
      </c>
      <c r="P16" s="91"/>
    </row>
    <row r="17" spans="2:16" x14ac:dyDescent="0.25">
      <c r="B17" s="84"/>
      <c r="C17" s="88" t="s">
        <v>11</v>
      </c>
      <c r="D17" s="97">
        <v>4</v>
      </c>
      <c r="H17" s="91"/>
      <c r="J17" s="84"/>
      <c r="K17" s="88" t="s">
        <v>11</v>
      </c>
      <c r="L17" s="97">
        <v>4</v>
      </c>
      <c r="P17" s="91"/>
    </row>
    <row r="18" spans="2:16" x14ac:dyDescent="0.25">
      <c r="B18" s="84"/>
      <c r="C18" s="88" t="s">
        <v>6</v>
      </c>
      <c r="D18" s="97">
        <v>4</v>
      </c>
      <c r="H18" s="91"/>
      <c r="J18" s="84"/>
      <c r="K18" s="88" t="s">
        <v>6</v>
      </c>
      <c r="L18" s="97">
        <v>4</v>
      </c>
      <c r="P18" s="91"/>
    </row>
    <row r="19" spans="2:16" x14ac:dyDescent="0.25">
      <c r="B19" s="84"/>
      <c r="C19" s="88" t="s">
        <v>2</v>
      </c>
      <c r="D19" s="97">
        <v>4</v>
      </c>
      <c r="H19" s="91"/>
      <c r="J19" s="84"/>
      <c r="K19" s="88" t="s">
        <v>2</v>
      </c>
      <c r="L19" s="97">
        <v>2</v>
      </c>
      <c r="P19" s="91"/>
    </row>
    <row r="20" spans="2:16" x14ac:dyDescent="0.25">
      <c r="B20" s="84"/>
      <c r="C20" s="88" t="s">
        <v>5</v>
      </c>
      <c r="D20" s="97">
        <v>4</v>
      </c>
      <c r="H20" s="91"/>
      <c r="J20" s="84"/>
      <c r="K20" s="88" t="s">
        <v>5</v>
      </c>
      <c r="L20" s="97">
        <v>2</v>
      </c>
      <c r="P20" s="91"/>
    </row>
    <row r="21" spans="2:16" x14ac:dyDescent="0.25">
      <c r="B21" s="84"/>
      <c r="C21" s="88" t="s">
        <v>0</v>
      </c>
      <c r="D21" s="97">
        <v>4</v>
      </c>
      <c r="H21" s="91"/>
      <c r="J21" s="84"/>
      <c r="K21" s="88" t="s">
        <v>0</v>
      </c>
      <c r="L21" s="97">
        <v>4</v>
      </c>
      <c r="P21" s="91"/>
    </row>
    <row r="22" spans="2:16" ht="24" x14ac:dyDescent="0.25">
      <c r="B22" s="84"/>
      <c r="C22" s="88" t="s">
        <v>12</v>
      </c>
      <c r="D22" s="97">
        <v>4</v>
      </c>
      <c r="H22" s="91"/>
      <c r="J22" s="84"/>
      <c r="K22" s="88" t="s">
        <v>12</v>
      </c>
      <c r="L22" s="97">
        <v>2</v>
      </c>
      <c r="P22" s="91"/>
    </row>
    <row r="23" spans="2:16" x14ac:dyDescent="0.25">
      <c r="B23" s="84"/>
      <c r="C23" s="88" t="s">
        <v>4</v>
      </c>
      <c r="D23" s="97">
        <v>4</v>
      </c>
      <c r="H23" s="91"/>
      <c r="J23" s="84"/>
      <c r="K23" s="88" t="s">
        <v>4</v>
      </c>
      <c r="L23" s="97">
        <v>2</v>
      </c>
      <c r="P23" s="91"/>
    </row>
    <row r="24" spans="2:16" x14ac:dyDescent="0.25">
      <c r="B24" s="84"/>
      <c r="C24" s="88" t="s">
        <v>3</v>
      </c>
      <c r="D24" s="97">
        <v>4</v>
      </c>
      <c r="H24" s="91"/>
      <c r="J24" s="84"/>
      <c r="K24" s="88" t="s">
        <v>3</v>
      </c>
      <c r="L24" s="97">
        <v>4</v>
      </c>
      <c r="P24" s="91"/>
    </row>
    <row r="25" spans="2:16" x14ac:dyDescent="0.25">
      <c r="B25" s="84"/>
      <c r="C25" s="88" t="s">
        <v>7</v>
      </c>
      <c r="D25" s="97">
        <v>4</v>
      </c>
      <c r="H25" s="91"/>
      <c r="J25" s="84"/>
      <c r="K25" s="88" t="s">
        <v>42</v>
      </c>
      <c r="L25" s="97">
        <v>2</v>
      </c>
      <c r="P25" s="91"/>
    </row>
    <row r="26" spans="2:16" x14ac:dyDescent="0.25">
      <c r="B26" s="84"/>
      <c r="C26" s="88" t="s">
        <v>13</v>
      </c>
      <c r="D26" s="97">
        <v>4</v>
      </c>
      <c r="H26" s="91"/>
      <c r="J26" s="84"/>
      <c r="K26" s="88" t="s">
        <v>7</v>
      </c>
      <c r="L26" s="97">
        <v>4</v>
      </c>
      <c r="P26" s="91"/>
    </row>
    <row r="27" spans="2:16" x14ac:dyDescent="0.25">
      <c r="B27" s="84"/>
      <c r="C27" s="88" t="s">
        <v>14</v>
      </c>
      <c r="D27" s="97">
        <v>4</v>
      </c>
      <c r="H27" s="91"/>
      <c r="J27" s="84"/>
      <c r="K27" s="88" t="s">
        <v>13</v>
      </c>
      <c r="L27" s="97">
        <v>4</v>
      </c>
      <c r="P27" s="91"/>
    </row>
    <row r="28" spans="2:16" x14ac:dyDescent="0.25">
      <c r="B28" s="84"/>
      <c r="C28" s="88" t="s">
        <v>51</v>
      </c>
      <c r="D28" s="97">
        <v>4</v>
      </c>
      <c r="H28" s="91"/>
      <c r="J28" s="84"/>
      <c r="K28" s="88" t="s">
        <v>14</v>
      </c>
      <c r="L28" s="97">
        <v>4</v>
      </c>
      <c r="P28" s="91"/>
    </row>
    <row r="29" spans="2:16" x14ac:dyDescent="0.25">
      <c r="B29" s="84"/>
      <c r="C29" s="88" t="s">
        <v>1</v>
      </c>
      <c r="D29" s="97">
        <v>4</v>
      </c>
      <c r="H29" s="91"/>
      <c r="J29" s="84"/>
      <c r="K29" s="88" t="s">
        <v>51</v>
      </c>
      <c r="L29" s="97">
        <v>4</v>
      </c>
      <c r="P29" s="91"/>
    </row>
    <row r="30" spans="2:16" x14ac:dyDescent="0.25">
      <c r="B30" s="84"/>
      <c r="C30" s="88" t="s">
        <v>40</v>
      </c>
      <c r="D30" s="97">
        <v>4</v>
      </c>
      <c r="H30" s="91"/>
      <c r="J30" s="84"/>
      <c r="K30" s="88" t="s">
        <v>1</v>
      </c>
      <c r="L30" s="97">
        <v>4</v>
      </c>
      <c r="P30" s="91"/>
    </row>
    <row r="31" spans="2:16" x14ac:dyDescent="0.25">
      <c r="B31" s="84"/>
      <c r="C31" s="88" t="s">
        <v>16</v>
      </c>
      <c r="D31" s="97">
        <v>4</v>
      </c>
      <c r="H31" s="91"/>
      <c r="J31" s="84"/>
      <c r="K31" s="88" t="s">
        <v>40</v>
      </c>
      <c r="L31" s="97">
        <v>4</v>
      </c>
      <c r="P31" s="91"/>
    </row>
    <row r="32" spans="2:16" ht="15.75" thickBot="1" x14ac:dyDescent="0.3">
      <c r="B32" s="84"/>
      <c r="C32" s="98" t="s">
        <v>18</v>
      </c>
      <c r="D32" s="99">
        <v>2</v>
      </c>
      <c r="H32" s="91"/>
      <c r="J32" s="84"/>
      <c r="K32" s="88" t="s">
        <v>29</v>
      </c>
      <c r="L32" s="97">
        <v>2</v>
      </c>
      <c r="P32" s="91"/>
    </row>
    <row r="33" spans="2:16" x14ac:dyDescent="0.25">
      <c r="B33" s="84"/>
      <c r="H33" s="91"/>
      <c r="J33" s="84"/>
      <c r="K33" s="88" t="s">
        <v>41</v>
      </c>
      <c r="L33" s="97">
        <v>2</v>
      </c>
      <c r="P33" s="91"/>
    </row>
    <row r="34" spans="2:16" x14ac:dyDescent="0.25">
      <c r="B34" s="84"/>
      <c r="H34" s="91"/>
      <c r="J34" s="84"/>
      <c r="K34" s="88" t="s">
        <v>16</v>
      </c>
      <c r="L34" s="97">
        <v>4</v>
      </c>
      <c r="P34" s="91"/>
    </row>
    <row r="35" spans="2:16" ht="15.75" thickBot="1" x14ac:dyDescent="0.3">
      <c r="B35" s="84"/>
      <c r="H35" s="91"/>
      <c r="J35" s="84"/>
      <c r="K35" s="98" t="s">
        <v>18</v>
      </c>
      <c r="L35" s="99">
        <v>2</v>
      </c>
      <c r="P35" s="91"/>
    </row>
    <row r="36" spans="2:16" ht="15.75" thickBot="1" x14ac:dyDescent="0.3">
      <c r="B36" s="92"/>
      <c r="C36" s="93"/>
      <c r="D36" s="93"/>
      <c r="E36" s="93"/>
      <c r="F36" s="93"/>
      <c r="G36" s="93"/>
      <c r="H36" s="94"/>
      <c r="J36" s="92"/>
      <c r="K36" s="93"/>
      <c r="L36" s="93"/>
      <c r="M36" s="93"/>
      <c r="N36" s="93"/>
      <c r="O36" s="93"/>
      <c r="P36" s="94"/>
    </row>
  </sheetData>
  <conditionalFormatting sqref="D16:D32">
    <cfRule type="cellIs" dxfId="26" priority="3" operator="equal">
      <formula>0</formula>
    </cfRule>
    <cfRule type="cellIs" dxfId="25" priority="4" operator="greaterThan">
      <formula>0</formula>
    </cfRule>
  </conditionalFormatting>
  <conditionalFormatting sqref="L16:L35">
    <cfRule type="cellIs" dxfId="24" priority="1" operator="equal">
      <formula>0</formula>
    </cfRule>
    <cfRule type="cellIs" dxfId="23" priority="2" operator="greaterThan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68B0CD-4C40-4D35-85A0-066D1AA1E478}">
          <x14:formula1>
            <xm:f>CENNIK!$A$38:$A$40</xm:f>
          </x14:formula1>
          <xm:sqref>C11 K12</xm:sqref>
        </x14:dataValidation>
        <x14:dataValidation type="list" allowBlank="1" showInputMessage="1" showErrorMessage="1" xr:uid="{704ABF44-DBC5-4108-9DF8-15B43F2D7E8C}">
          <x14:formula1>
            <xm:f>CENNIK!$B$38:$B$40</xm:f>
          </x14:formula1>
          <xm:sqref>E11 M12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89C6-D017-46A4-AC72-4E969DF5F8CE}">
  <dimension ref="B2:P35"/>
  <sheetViews>
    <sheetView workbookViewId="0">
      <selection activeCell="S11" sqref="S11"/>
    </sheetView>
  </sheetViews>
  <sheetFormatPr defaultColWidth="8.85546875" defaultRowHeight="15" x14ac:dyDescent="0.25"/>
  <cols>
    <col min="1" max="1" width="4.28515625" style="100" customWidth="1"/>
    <col min="2" max="2" width="3.7109375" style="100" customWidth="1"/>
    <col min="3" max="3" width="41.85546875" style="100" bestFit="1" customWidth="1"/>
    <col min="4" max="4" width="13.28515625" style="101" bestFit="1" customWidth="1"/>
    <col min="5" max="5" width="10" style="100" customWidth="1"/>
    <col min="6" max="6" width="9.42578125" style="100" customWidth="1"/>
    <col min="7" max="7" width="10.7109375" style="100" customWidth="1"/>
    <col min="8" max="8" width="4.42578125" style="100" customWidth="1"/>
    <col min="9" max="9" width="3.7109375" style="100" customWidth="1"/>
    <col min="10" max="10" width="4.7109375" style="100" customWidth="1"/>
    <col min="11" max="11" width="41.85546875" style="100" bestFit="1" customWidth="1"/>
    <col min="12" max="12" width="13.28515625" style="100" bestFit="1" customWidth="1"/>
    <col min="13" max="14" width="11.28515625" style="100" customWidth="1"/>
    <col min="15" max="15" width="11.42578125" style="100" customWidth="1"/>
    <col min="16" max="16" width="4.7109375" style="100" customWidth="1"/>
    <col min="17" max="16384" width="8.85546875" style="100"/>
  </cols>
  <sheetData>
    <row r="2" spans="2:16" ht="15.75" thickBot="1" x14ac:dyDescent="0.3"/>
    <row r="3" spans="2:16" x14ac:dyDescent="0.25">
      <c r="B3" s="44"/>
      <c r="C3" s="45"/>
      <c r="D3" s="102"/>
      <c r="E3" s="45"/>
      <c r="F3" s="45"/>
      <c r="G3" s="45"/>
      <c r="H3" s="46"/>
      <c r="J3" s="44"/>
      <c r="K3" s="45"/>
      <c r="L3" s="45"/>
      <c r="M3" s="45"/>
      <c r="N3" s="45"/>
      <c r="O3" s="45"/>
      <c r="P3" s="46"/>
    </row>
    <row r="4" spans="2:16" x14ac:dyDescent="0.25">
      <c r="B4" s="47"/>
      <c r="C4" s="42" t="s">
        <v>74</v>
      </c>
      <c r="D4" s="103"/>
      <c r="E4" s="41"/>
      <c r="F4" s="41"/>
      <c r="G4" s="41"/>
      <c r="H4" s="48"/>
      <c r="J4" s="47"/>
      <c r="K4" s="42" t="s">
        <v>75</v>
      </c>
      <c r="L4" s="41"/>
      <c r="M4" s="41"/>
      <c r="N4" s="41"/>
      <c r="O4" s="41"/>
      <c r="P4" s="48"/>
    </row>
    <row r="5" spans="2:16" ht="15.75" thickBot="1" x14ac:dyDescent="0.3">
      <c r="B5" s="47"/>
      <c r="C5" s="41" t="s">
        <v>91</v>
      </c>
      <c r="D5" s="103" t="s">
        <v>92</v>
      </c>
      <c r="E5" s="41" t="s">
        <v>93</v>
      </c>
      <c r="F5" s="41" t="s">
        <v>97</v>
      </c>
      <c r="G5" s="41" t="s">
        <v>98</v>
      </c>
      <c r="H5" s="48"/>
      <c r="J5" s="47"/>
      <c r="K5" s="41" t="s">
        <v>91</v>
      </c>
      <c r="L5" s="41" t="s">
        <v>92</v>
      </c>
      <c r="M5" s="41" t="s">
        <v>99</v>
      </c>
      <c r="N5" s="41" t="s">
        <v>97</v>
      </c>
      <c r="O5" s="41" t="s">
        <v>98</v>
      </c>
      <c r="P5" s="48"/>
    </row>
    <row r="6" spans="2:16" ht="15.75" thickBot="1" x14ac:dyDescent="0.3">
      <c r="B6" s="47"/>
      <c r="C6" s="58" t="s">
        <v>30</v>
      </c>
      <c r="D6" s="105">
        <v>4</v>
      </c>
      <c r="E6" s="60">
        <v>2145</v>
      </c>
      <c r="F6" s="60">
        <f>D6*E6</f>
        <v>8580</v>
      </c>
      <c r="G6" s="61">
        <f>F6*1.23</f>
        <v>10553.4</v>
      </c>
      <c r="H6" s="48"/>
      <c r="J6" s="47"/>
      <c r="K6" s="58" t="s">
        <v>47</v>
      </c>
      <c r="L6" s="105">
        <v>4</v>
      </c>
      <c r="M6" s="60">
        <v>2145</v>
      </c>
      <c r="N6" s="60">
        <f>L6*M6</f>
        <v>8580</v>
      </c>
      <c r="O6" s="61">
        <f>N6*1.23</f>
        <v>10553.4</v>
      </c>
      <c r="P6" s="48"/>
    </row>
    <row r="7" spans="2:16" x14ac:dyDescent="0.25">
      <c r="B7" s="47"/>
      <c r="C7" s="66" t="s">
        <v>37</v>
      </c>
      <c r="D7" s="106">
        <v>2</v>
      </c>
      <c r="E7" s="68">
        <v>1050</v>
      </c>
      <c r="F7" s="68">
        <f t="shared" ref="F7:F13" si="0">E7*D7</f>
        <v>2100</v>
      </c>
      <c r="G7" s="69">
        <f t="shared" ref="G7" si="1">F7*1.23</f>
        <v>2583</v>
      </c>
      <c r="H7" s="48"/>
      <c r="J7" s="47"/>
      <c r="K7" s="66" t="s">
        <v>79</v>
      </c>
      <c r="L7" s="106">
        <v>2</v>
      </c>
      <c r="M7" s="68">
        <v>1050</v>
      </c>
      <c r="N7" s="68">
        <f t="shared" ref="N7:N13" si="2">M7*L7</f>
        <v>2100</v>
      </c>
      <c r="O7" s="69">
        <f t="shared" ref="O7:O10" si="3">N7*1.23</f>
        <v>2583</v>
      </c>
      <c r="P7" s="48"/>
    </row>
    <row r="8" spans="2:16" x14ac:dyDescent="0.25">
      <c r="B8" s="47"/>
      <c r="C8" s="20" t="s">
        <v>34</v>
      </c>
      <c r="D8" s="107">
        <v>4</v>
      </c>
      <c r="E8" s="17">
        <v>244</v>
      </c>
      <c r="F8" s="17">
        <f t="shared" si="0"/>
        <v>976</v>
      </c>
      <c r="G8" s="25">
        <f t="shared" ref="G8" si="4">F8*1.23</f>
        <v>1200.48</v>
      </c>
      <c r="H8" s="48"/>
      <c r="J8" s="47"/>
      <c r="K8" s="20" t="s">
        <v>34</v>
      </c>
      <c r="L8" s="107">
        <v>4</v>
      </c>
      <c r="M8" s="17">
        <v>244</v>
      </c>
      <c r="N8" s="17">
        <f t="shared" si="2"/>
        <v>976</v>
      </c>
      <c r="O8" s="25">
        <f t="shared" si="3"/>
        <v>1200.48</v>
      </c>
      <c r="P8" s="48"/>
    </row>
    <row r="9" spans="2:16" x14ac:dyDescent="0.25">
      <c r="B9" s="47"/>
      <c r="C9" s="133" t="s">
        <v>46</v>
      </c>
      <c r="D9" s="141">
        <v>8</v>
      </c>
      <c r="E9" s="135">
        <v>187</v>
      </c>
      <c r="F9" s="135">
        <f t="shared" si="0"/>
        <v>1496</v>
      </c>
      <c r="G9" s="136">
        <f t="shared" ref="G9:G10" si="5">F9*1.23</f>
        <v>1840.08</v>
      </c>
      <c r="H9" s="48"/>
      <c r="J9" s="47"/>
      <c r="K9" s="20" t="s">
        <v>46</v>
      </c>
      <c r="L9" s="107">
        <v>4</v>
      </c>
      <c r="M9" s="17">
        <v>187</v>
      </c>
      <c r="N9" s="17">
        <f t="shared" si="2"/>
        <v>748</v>
      </c>
      <c r="O9" s="25">
        <f t="shared" si="3"/>
        <v>920.04</v>
      </c>
      <c r="P9" s="48"/>
    </row>
    <row r="10" spans="2:16" x14ac:dyDescent="0.25">
      <c r="B10" s="47"/>
      <c r="C10" s="137" t="s">
        <v>111</v>
      </c>
      <c r="D10" s="142">
        <v>1</v>
      </c>
      <c r="E10" s="139">
        <v>3983.74</v>
      </c>
      <c r="F10" s="139">
        <f t="shared" si="0"/>
        <v>3983.74</v>
      </c>
      <c r="G10" s="140">
        <f t="shared" si="5"/>
        <v>4900.0001999999995</v>
      </c>
      <c r="H10" s="48"/>
      <c r="J10" s="47"/>
      <c r="K10" s="137" t="s">
        <v>112</v>
      </c>
      <c r="L10" s="142">
        <v>1</v>
      </c>
      <c r="M10" s="139">
        <v>3691</v>
      </c>
      <c r="N10" s="139">
        <f t="shared" si="2"/>
        <v>3691</v>
      </c>
      <c r="O10" s="140">
        <f t="shared" si="3"/>
        <v>4539.93</v>
      </c>
      <c r="P10" s="48"/>
    </row>
    <row r="11" spans="2:16" x14ac:dyDescent="0.25">
      <c r="B11" s="47"/>
      <c r="C11" s="75" t="str">
        <f>CENNIK!A27</f>
        <v>Monitor interaktywny Newline 65" TT-6519RS</v>
      </c>
      <c r="D11" s="108">
        <v>1</v>
      </c>
      <c r="E11" s="77">
        <f>CENNIK!B27</f>
        <v>7200</v>
      </c>
      <c r="F11" s="77">
        <f t="shared" si="0"/>
        <v>7200</v>
      </c>
      <c r="G11" s="78">
        <f>F11</f>
        <v>7200</v>
      </c>
      <c r="H11" s="48"/>
      <c r="J11" s="47"/>
      <c r="K11" s="75" t="str">
        <f>CENNIK!A27</f>
        <v>Monitor interaktywny Newline 65" TT-6519RS</v>
      </c>
      <c r="L11" s="108">
        <v>1</v>
      </c>
      <c r="M11" s="77">
        <f>CENNIK!B27</f>
        <v>7200</v>
      </c>
      <c r="N11" s="77">
        <f t="shared" si="2"/>
        <v>7200</v>
      </c>
      <c r="O11" s="77">
        <f>N11</f>
        <v>7200</v>
      </c>
      <c r="P11" s="48"/>
    </row>
    <row r="12" spans="2:16" x14ac:dyDescent="0.25">
      <c r="B12" s="47"/>
      <c r="C12" s="75" t="s">
        <v>60</v>
      </c>
      <c r="D12" s="108">
        <v>1</v>
      </c>
      <c r="E12" s="77">
        <v>1200</v>
      </c>
      <c r="F12" s="77">
        <f t="shared" si="0"/>
        <v>1200</v>
      </c>
      <c r="G12" s="78">
        <f t="shared" ref="G12:G13" si="6">F12*1.23</f>
        <v>1476</v>
      </c>
      <c r="H12" s="48"/>
      <c r="J12" s="47"/>
      <c r="K12" s="75" t="s">
        <v>60</v>
      </c>
      <c r="L12" s="108">
        <v>1</v>
      </c>
      <c r="M12" s="77">
        <v>1200</v>
      </c>
      <c r="N12" s="77">
        <f t="shared" si="2"/>
        <v>1200</v>
      </c>
      <c r="O12" s="77">
        <f t="shared" ref="O12:O13" si="7">N12*1.23</f>
        <v>1476</v>
      </c>
      <c r="P12" s="48"/>
    </row>
    <row r="13" spans="2:16" ht="15.75" thickBot="1" x14ac:dyDescent="0.3">
      <c r="B13" s="47"/>
      <c r="C13" s="79" t="s">
        <v>62</v>
      </c>
      <c r="D13" s="109">
        <v>1</v>
      </c>
      <c r="E13" s="81">
        <v>693</v>
      </c>
      <c r="F13" s="81">
        <f t="shared" si="0"/>
        <v>693</v>
      </c>
      <c r="G13" s="82">
        <f t="shared" si="6"/>
        <v>852.39</v>
      </c>
      <c r="H13" s="48"/>
      <c r="J13" s="47"/>
      <c r="K13" s="79" t="s">
        <v>62</v>
      </c>
      <c r="L13" s="111">
        <v>1</v>
      </c>
      <c r="M13" s="81">
        <v>693</v>
      </c>
      <c r="N13" s="77">
        <f t="shared" si="2"/>
        <v>693</v>
      </c>
      <c r="O13" s="77">
        <f t="shared" si="7"/>
        <v>852.39</v>
      </c>
      <c r="P13" s="48"/>
    </row>
    <row r="14" spans="2:16" x14ac:dyDescent="0.25">
      <c r="B14" s="47"/>
      <c r="C14" s="41"/>
      <c r="D14" s="103"/>
      <c r="E14" s="41"/>
      <c r="F14" s="43">
        <f>SUM(F6:F13)</f>
        <v>26228.739999999998</v>
      </c>
      <c r="G14" s="43">
        <f>SUM(G6:G13)</f>
        <v>30605.350199999997</v>
      </c>
      <c r="H14" s="48"/>
      <c r="J14" s="47"/>
      <c r="K14" s="41"/>
      <c r="L14" s="103"/>
      <c r="M14" s="41"/>
      <c r="N14" s="43">
        <f>SUM(N6:N13)</f>
        <v>25188</v>
      </c>
      <c r="O14" s="43">
        <f>SUM(O6:O13)</f>
        <v>29325.239999999998</v>
      </c>
      <c r="P14" s="48"/>
    </row>
    <row r="15" spans="2:16" x14ac:dyDescent="0.25">
      <c r="B15" s="47"/>
      <c r="C15" s="41"/>
      <c r="D15" s="103"/>
      <c r="E15" s="41"/>
      <c r="F15" s="41"/>
      <c r="G15" s="41"/>
      <c r="H15" s="48"/>
      <c r="J15" s="47"/>
      <c r="K15" s="41"/>
      <c r="L15" s="41"/>
      <c r="M15" s="41"/>
      <c r="N15" s="41"/>
      <c r="O15" s="41"/>
      <c r="P15" s="48"/>
    </row>
    <row r="16" spans="2:16" ht="15.75" thickBot="1" x14ac:dyDescent="0.3">
      <c r="B16" s="47"/>
      <c r="C16" s="41"/>
      <c r="D16" s="103"/>
      <c r="E16" s="41"/>
      <c r="F16" s="41"/>
      <c r="G16" s="41"/>
      <c r="H16" s="48"/>
      <c r="J16" s="47"/>
      <c r="K16" s="41"/>
      <c r="L16" s="41"/>
      <c r="M16" s="41"/>
      <c r="N16" s="41"/>
      <c r="O16" s="41"/>
      <c r="P16" s="48"/>
    </row>
    <row r="17" spans="2:16" x14ac:dyDescent="0.25">
      <c r="B17" s="47"/>
      <c r="C17" s="112" t="s">
        <v>15</v>
      </c>
      <c r="D17" s="113" t="s">
        <v>31</v>
      </c>
      <c r="E17" s="41"/>
      <c r="F17" s="41"/>
      <c r="G17" s="41"/>
      <c r="H17" s="48"/>
      <c r="J17" s="47"/>
      <c r="K17" s="112" t="s">
        <v>15</v>
      </c>
      <c r="L17" s="113" t="s">
        <v>31</v>
      </c>
      <c r="M17" s="41"/>
      <c r="N17" s="41"/>
      <c r="O17" s="41"/>
      <c r="P17" s="48"/>
    </row>
    <row r="18" spans="2:16" x14ac:dyDescent="0.25">
      <c r="B18" s="47"/>
      <c r="C18" s="54" t="s">
        <v>28</v>
      </c>
      <c r="D18" s="55">
        <v>4</v>
      </c>
      <c r="E18" s="41"/>
      <c r="F18" s="41"/>
      <c r="G18" s="41"/>
      <c r="H18" s="48"/>
      <c r="J18" s="47"/>
      <c r="K18" s="54" t="s">
        <v>28</v>
      </c>
      <c r="L18" s="55">
        <v>4</v>
      </c>
      <c r="M18" s="41"/>
      <c r="N18" s="41"/>
      <c r="O18" s="41"/>
      <c r="P18" s="48"/>
    </row>
    <row r="19" spans="2:16" x14ac:dyDescent="0.25">
      <c r="B19" s="47"/>
      <c r="C19" s="54" t="s">
        <v>11</v>
      </c>
      <c r="D19" s="55">
        <v>4</v>
      </c>
      <c r="E19" s="41"/>
      <c r="F19" s="41"/>
      <c r="G19" s="41"/>
      <c r="H19" s="48"/>
      <c r="J19" s="47"/>
      <c r="K19" s="54" t="s">
        <v>6</v>
      </c>
      <c r="L19" s="55">
        <v>4</v>
      </c>
      <c r="M19" s="41"/>
      <c r="N19" s="41"/>
      <c r="O19" s="41"/>
      <c r="P19" s="48"/>
    </row>
    <row r="20" spans="2:16" x14ac:dyDescent="0.25">
      <c r="B20" s="47"/>
      <c r="C20" s="54" t="s">
        <v>5</v>
      </c>
      <c r="D20" s="55">
        <v>4</v>
      </c>
      <c r="E20" s="41"/>
      <c r="F20" s="41"/>
      <c r="G20" s="41"/>
      <c r="H20" s="48"/>
      <c r="J20" s="47"/>
      <c r="K20" s="54" t="s">
        <v>5</v>
      </c>
      <c r="L20" s="55">
        <v>4</v>
      </c>
      <c r="M20" s="41"/>
      <c r="N20" s="41"/>
      <c r="O20" s="41"/>
      <c r="P20" s="48"/>
    </row>
    <row r="21" spans="2:16" x14ac:dyDescent="0.25">
      <c r="B21" s="47"/>
      <c r="C21" s="54" t="s">
        <v>0</v>
      </c>
      <c r="D21" s="55">
        <v>4</v>
      </c>
      <c r="E21" s="41"/>
      <c r="F21" s="41"/>
      <c r="G21" s="41"/>
      <c r="H21" s="48"/>
      <c r="J21" s="47"/>
      <c r="K21" s="54" t="s">
        <v>0</v>
      </c>
      <c r="L21" s="55">
        <v>4</v>
      </c>
      <c r="M21" s="41"/>
      <c r="N21" s="41"/>
      <c r="O21" s="41"/>
      <c r="P21" s="48"/>
    </row>
    <row r="22" spans="2:16" x14ac:dyDescent="0.25">
      <c r="B22" s="47"/>
      <c r="C22" s="54" t="s">
        <v>3</v>
      </c>
      <c r="D22" s="55">
        <v>4</v>
      </c>
      <c r="E22" s="41"/>
      <c r="F22" s="41"/>
      <c r="G22" s="41"/>
      <c r="H22" s="48"/>
      <c r="J22" s="47"/>
      <c r="K22" s="54" t="s">
        <v>3</v>
      </c>
      <c r="L22" s="55">
        <v>4</v>
      </c>
      <c r="M22" s="41"/>
      <c r="N22" s="41"/>
      <c r="O22" s="41"/>
      <c r="P22" s="48"/>
    </row>
    <row r="23" spans="2:16" x14ac:dyDescent="0.25">
      <c r="B23" s="47"/>
      <c r="C23" s="54" t="s">
        <v>49</v>
      </c>
      <c r="D23" s="55">
        <v>4</v>
      </c>
      <c r="E23" s="41"/>
      <c r="F23" s="41"/>
      <c r="G23" s="41"/>
      <c r="H23" s="48"/>
      <c r="J23" s="47"/>
      <c r="K23" s="54" t="s">
        <v>7</v>
      </c>
      <c r="L23" s="55">
        <v>4</v>
      </c>
      <c r="M23" s="41"/>
      <c r="N23" s="41"/>
      <c r="O23" s="41"/>
      <c r="P23" s="48"/>
    </row>
    <row r="24" spans="2:16" x14ac:dyDescent="0.25">
      <c r="B24" s="47"/>
      <c r="C24" s="54" t="s">
        <v>23</v>
      </c>
      <c r="D24" s="55">
        <v>4</v>
      </c>
      <c r="E24" s="41"/>
      <c r="F24" s="41"/>
      <c r="G24" s="41"/>
      <c r="H24" s="48"/>
      <c r="J24" s="47"/>
      <c r="K24" s="54" t="s">
        <v>13</v>
      </c>
      <c r="L24" s="55">
        <v>4</v>
      </c>
      <c r="M24" s="41"/>
      <c r="N24" s="41"/>
      <c r="O24" s="41"/>
      <c r="P24" s="48"/>
    </row>
    <row r="25" spans="2:16" x14ac:dyDescent="0.25">
      <c r="B25" s="47"/>
      <c r="C25" s="54" t="s">
        <v>24</v>
      </c>
      <c r="D25" s="55">
        <v>4</v>
      </c>
      <c r="E25" s="41"/>
      <c r="F25" s="41"/>
      <c r="G25" s="41"/>
      <c r="H25" s="48"/>
      <c r="J25" s="47"/>
      <c r="K25" s="54" t="s">
        <v>14</v>
      </c>
      <c r="L25" s="55">
        <v>4</v>
      </c>
      <c r="M25" s="41"/>
      <c r="N25" s="41"/>
      <c r="O25" s="41"/>
      <c r="P25" s="48"/>
    </row>
    <row r="26" spans="2:16" x14ac:dyDescent="0.25">
      <c r="B26" s="47"/>
      <c r="C26" s="54" t="s">
        <v>25</v>
      </c>
      <c r="D26" s="55">
        <v>4</v>
      </c>
      <c r="E26" s="41"/>
      <c r="F26" s="41"/>
      <c r="G26" s="41"/>
      <c r="H26" s="48"/>
      <c r="J26" s="47"/>
      <c r="K26" s="54" t="s">
        <v>51</v>
      </c>
      <c r="L26" s="55">
        <v>4</v>
      </c>
      <c r="M26" s="41"/>
      <c r="N26" s="41"/>
      <c r="O26" s="41"/>
      <c r="P26" s="48"/>
    </row>
    <row r="27" spans="2:16" x14ac:dyDescent="0.25">
      <c r="B27" s="47"/>
      <c r="C27" s="54" t="s">
        <v>26</v>
      </c>
      <c r="D27" s="55">
        <v>4</v>
      </c>
      <c r="E27" s="41"/>
      <c r="F27" s="41"/>
      <c r="G27" s="41"/>
      <c r="H27" s="48"/>
      <c r="J27" s="47"/>
      <c r="K27" s="54" t="s">
        <v>49</v>
      </c>
      <c r="L27" s="55">
        <v>4</v>
      </c>
      <c r="M27" s="41"/>
      <c r="N27" s="41"/>
      <c r="O27" s="41"/>
      <c r="P27" s="48"/>
    </row>
    <row r="28" spans="2:16" x14ac:dyDescent="0.25">
      <c r="B28" s="47"/>
      <c r="C28" s="54" t="s">
        <v>27</v>
      </c>
      <c r="D28" s="55">
        <v>4</v>
      </c>
      <c r="E28" s="41"/>
      <c r="F28" s="41"/>
      <c r="G28" s="41"/>
      <c r="H28" s="48"/>
      <c r="J28" s="47"/>
      <c r="K28" s="54" t="s">
        <v>24</v>
      </c>
      <c r="L28" s="55">
        <v>4</v>
      </c>
      <c r="M28" s="41"/>
      <c r="N28" s="41"/>
      <c r="O28" s="41"/>
      <c r="P28" s="48"/>
    </row>
    <row r="29" spans="2:16" x14ac:dyDescent="0.25">
      <c r="B29" s="47"/>
      <c r="C29" s="54" t="s">
        <v>17</v>
      </c>
      <c r="D29" s="55">
        <v>2</v>
      </c>
      <c r="E29" s="41"/>
      <c r="F29" s="41"/>
      <c r="G29" s="41"/>
      <c r="H29" s="48"/>
      <c r="J29" s="47"/>
      <c r="K29" s="54" t="s">
        <v>25</v>
      </c>
      <c r="L29" s="55">
        <v>4</v>
      </c>
      <c r="M29" s="41"/>
      <c r="N29" s="41"/>
      <c r="O29" s="41"/>
      <c r="P29" s="48"/>
    </row>
    <row r="30" spans="2:16" x14ac:dyDescent="0.25">
      <c r="B30" s="47"/>
      <c r="C30" s="54" t="s">
        <v>19</v>
      </c>
      <c r="D30" s="55">
        <v>4</v>
      </c>
      <c r="E30" s="41"/>
      <c r="F30" s="41"/>
      <c r="G30" s="41"/>
      <c r="H30" s="48"/>
      <c r="J30" s="47"/>
      <c r="K30" s="54" t="s">
        <v>29</v>
      </c>
      <c r="L30" s="55">
        <v>4</v>
      </c>
      <c r="M30" s="41"/>
      <c r="N30" s="41"/>
      <c r="O30" s="41"/>
      <c r="P30" s="48"/>
    </row>
    <row r="31" spans="2:16" ht="15.75" thickBot="1" x14ac:dyDescent="0.3">
      <c r="B31" s="47"/>
      <c r="C31" s="56" t="s">
        <v>46</v>
      </c>
      <c r="D31" s="57">
        <v>4</v>
      </c>
      <c r="E31" s="41" t="s">
        <v>78</v>
      </c>
      <c r="F31" s="41"/>
      <c r="G31" s="41"/>
      <c r="H31" s="48"/>
      <c r="J31" s="47"/>
      <c r="K31" s="54" t="s">
        <v>17</v>
      </c>
      <c r="L31" s="55">
        <v>2</v>
      </c>
      <c r="M31" s="41"/>
      <c r="N31" s="41"/>
      <c r="O31" s="41"/>
      <c r="P31" s="48"/>
    </row>
    <row r="32" spans="2:16" x14ac:dyDescent="0.25">
      <c r="B32" s="47"/>
      <c r="C32" s="41"/>
      <c r="D32" s="103"/>
      <c r="E32" s="41"/>
      <c r="F32" s="41"/>
      <c r="G32" s="41"/>
      <c r="H32" s="48"/>
      <c r="J32" s="47"/>
      <c r="K32" s="54" t="s">
        <v>19</v>
      </c>
      <c r="L32" s="55">
        <v>4</v>
      </c>
      <c r="M32" s="41"/>
      <c r="N32" s="41"/>
      <c r="O32" s="41"/>
      <c r="P32" s="48"/>
    </row>
    <row r="33" spans="2:16" ht="15.75" thickBot="1" x14ac:dyDescent="0.3">
      <c r="B33" s="47"/>
      <c r="C33" s="41"/>
      <c r="D33" s="103"/>
      <c r="E33" s="41"/>
      <c r="F33" s="41"/>
      <c r="G33" s="41"/>
      <c r="H33" s="48"/>
      <c r="J33" s="47"/>
      <c r="K33" s="56" t="s">
        <v>46</v>
      </c>
      <c r="L33" s="57">
        <v>4</v>
      </c>
      <c r="M33" s="41" t="s">
        <v>80</v>
      </c>
      <c r="N33" s="41"/>
      <c r="O33" s="41"/>
      <c r="P33" s="48"/>
    </row>
    <row r="34" spans="2:16" x14ac:dyDescent="0.25">
      <c r="B34" s="47"/>
      <c r="C34" s="41"/>
      <c r="D34" s="103"/>
      <c r="E34" s="41"/>
      <c r="F34" s="41"/>
      <c r="G34" s="41"/>
      <c r="H34" s="48"/>
      <c r="J34" s="47"/>
      <c r="K34" s="41"/>
      <c r="L34" s="41"/>
      <c r="M34" s="41"/>
      <c r="N34" s="41"/>
      <c r="O34" s="41"/>
      <c r="P34" s="48"/>
    </row>
    <row r="35" spans="2:16" ht="15.75" thickBot="1" x14ac:dyDescent="0.3">
      <c r="B35" s="51"/>
      <c r="C35" s="52"/>
      <c r="D35" s="104"/>
      <c r="E35" s="52"/>
      <c r="F35" s="52"/>
      <c r="G35" s="52"/>
      <c r="H35" s="53"/>
      <c r="J35" s="51"/>
      <c r="K35" s="52"/>
      <c r="L35" s="52"/>
      <c r="M35" s="52"/>
      <c r="N35" s="52"/>
      <c r="O35" s="52"/>
      <c r="P35" s="53"/>
    </row>
  </sheetData>
  <conditionalFormatting sqref="D18:D31">
    <cfRule type="cellIs" dxfId="22" priority="5" operator="equal">
      <formula>0</formula>
    </cfRule>
    <cfRule type="cellIs" dxfId="21" priority="6" operator="greaterThan">
      <formula>0</formula>
    </cfRule>
  </conditionalFormatting>
  <conditionalFormatting sqref="L18:L33">
    <cfRule type="cellIs" dxfId="20" priority="1" operator="equal">
      <formula>0</formula>
    </cfRule>
    <cfRule type="cellIs" dxfId="19" priority="2" operator="greaterThan">
      <formula>0</formula>
    </cfRule>
  </conditionalFormatting>
  <dataValidations count="2">
    <dataValidation type="whole" allowBlank="1" showInputMessage="1" showErrorMessage="1" error="Za duża ilość" prompt="Ilość nie może być większa niż ilość maksymalna" sqref="L7" xr:uid="{3A61865C-5B01-4600-AFFB-A6188C5A5637}">
      <formula1>0</formula1>
      <formula2>J7</formula2>
    </dataValidation>
    <dataValidation type="whole" allowBlank="1" showInputMessage="1" showErrorMessage="1" error="Za duża ilość" prompt="Ilość nie może być większa niż ilość maksymalna" sqref="D7" xr:uid="{B5EA2D21-41CF-4711-BCC1-71B7F061CD26}">
      <formula1>0</formula1>
      <formula2>#REF!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0FC1F21-9E99-42AA-B306-5343E16E7587}">
          <x14:formula1>
            <xm:f>CENNIK!$A$52:$A$53</xm:f>
          </x14:formula1>
          <xm:sqref>C10 K10</xm:sqref>
        </x14:dataValidation>
        <x14:dataValidation type="list" allowBlank="1" showInputMessage="1" showErrorMessage="1" xr:uid="{980C844C-4D81-44F2-9EE0-29BC8E52B337}">
          <x14:formula1>
            <xm:f>CENNIK!$B$52:$B$53</xm:f>
          </x14:formula1>
          <xm:sqref>E10 M10</xm:sqref>
        </x14:dataValidation>
        <x14:dataValidation type="list" allowBlank="1" showInputMessage="1" showErrorMessage="1" xr:uid="{23E7B8AD-3388-4CB3-AD4F-3B0C40E25508}">
          <x14:formula1>
            <xm:f>CENNIK!$A$38:$A$40</xm:f>
          </x14:formula1>
          <xm:sqref>C13 K13</xm:sqref>
        </x14:dataValidation>
        <x14:dataValidation type="list" allowBlank="1" showInputMessage="1" showErrorMessage="1" xr:uid="{58C04718-3245-4C6A-99C0-9FB299E864FC}">
          <x14:formula1>
            <xm:f>CENNIK!$B$38:$B$40</xm:f>
          </x14:formula1>
          <xm:sqref>E13 M13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97A3-6733-4C27-A1DA-AE03BED8E4E2}">
  <dimension ref="B1:H51"/>
  <sheetViews>
    <sheetView topLeftCell="A13" workbookViewId="0">
      <selection activeCell="L19" sqref="L19"/>
    </sheetView>
  </sheetViews>
  <sheetFormatPr defaultColWidth="8.85546875" defaultRowHeight="15" x14ac:dyDescent="0.25"/>
  <cols>
    <col min="1" max="1" width="5.28515625" style="100" customWidth="1"/>
    <col min="2" max="2" width="4.28515625" style="100" customWidth="1"/>
    <col min="3" max="3" width="31.42578125" style="100" customWidth="1"/>
    <col min="4" max="4" width="15.7109375" style="100" customWidth="1"/>
    <col min="5" max="5" width="11.7109375" style="100" customWidth="1"/>
    <col min="6" max="6" width="10.7109375" style="100" customWidth="1"/>
    <col min="7" max="7" width="10.5703125" style="100" customWidth="1"/>
    <col min="8" max="8" width="4.7109375" style="100" customWidth="1"/>
    <col min="9" max="16384" width="8.85546875" style="100"/>
  </cols>
  <sheetData>
    <row r="1" spans="2:8" ht="15.75" thickBot="1" x14ac:dyDescent="0.3"/>
    <row r="2" spans="2:8" x14ac:dyDescent="0.25">
      <c r="B2" s="44"/>
      <c r="C2" s="45"/>
      <c r="D2" s="45"/>
      <c r="E2" s="45"/>
      <c r="F2" s="45"/>
      <c r="G2" s="45"/>
      <c r="H2" s="46"/>
    </row>
    <row r="3" spans="2:8" x14ac:dyDescent="0.25">
      <c r="B3" s="47"/>
      <c r="C3" s="41" t="s">
        <v>96</v>
      </c>
      <c r="D3" s="41"/>
      <c r="E3" s="41"/>
      <c r="F3" s="41"/>
      <c r="G3" s="41"/>
      <c r="H3" s="48"/>
    </row>
    <row r="4" spans="2:8" ht="15.75" thickBot="1" x14ac:dyDescent="0.3">
      <c r="B4" s="47"/>
      <c r="C4" s="41" t="s">
        <v>91</v>
      </c>
      <c r="D4" s="41" t="s">
        <v>92</v>
      </c>
      <c r="E4" s="41" t="s">
        <v>93</v>
      </c>
      <c r="F4" s="41" t="s">
        <v>97</v>
      </c>
      <c r="G4" s="41" t="s">
        <v>98</v>
      </c>
      <c r="H4" s="48"/>
    </row>
    <row r="5" spans="2:8" x14ac:dyDescent="0.25">
      <c r="B5" s="47"/>
      <c r="C5" s="13" t="s">
        <v>8</v>
      </c>
      <c r="D5" s="116">
        <v>1</v>
      </c>
      <c r="E5" s="5">
        <f>CENNIK!B2</f>
        <v>2564</v>
      </c>
      <c r="F5" s="5">
        <f>D5*E5</f>
        <v>2564</v>
      </c>
      <c r="G5" s="6">
        <f>F5*1.23</f>
        <v>3153.72</v>
      </c>
      <c r="H5" s="48"/>
    </row>
    <row r="6" spans="2:8" x14ac:dyDescent="0.25">
      <c r="B6" s="47"/>
      <c r="C6" s="14" t="s">
        <v>30</v>
      </c>
      <c r="D6" s="117">
        <v>1</v>
      </c>
      <c r="E6" s="7">
        <f>CENNIK!B3</f>
        <v>2433</v>
      </c>
      <c r="F6" s="7">
        <f>D6*E6</f>
        <v>2433</v>
      </c>
      <c r="G6" s="8">
        <f>F6*1.23</f>
        <v>2992.59</v>
      </c>
      <c r="H6" s="48"/>
    </row>
    <row r="7" spans="2:8" x14ac:dyDescent="0.25">
      <c r="B7" s="47"/>
      <c r="C7" s="14" t="s">
        <v>47</v>
      </c>
      <c r="D7" s="117">
        <v>1</v>
      </c>
      <c r="E7" s="7">
        <f>CENNIK!B4</f>
        <v>2433</v>
      </c>
      <c r="F7" s="7">
        <v>2145</v>
      </c>
      <c r="G7" s="8">
        <v>2638.35</v>
      </c>
      <c r="H7" s="48"/>
    </row>
    <row r="8" spans="2:8" ht="15.75" thickBot="1" x14ac:dyDescent="0.3">
      <c r="B8" s="47"/>
      <c r="C8" s="15" t="s">
        <v>48</v>
      </c>
      <c r="D8" s="118">
        <v>1</v>
      </c>
      <c r="E8" s="10">
        <f>CENNIK!B5</f>
        <v>2433</v>
      </c>
      <c r="F8" s="10">
        <v>2145</v>
      </c>
      <c r="G8" s="11">
        <v>2638.35</v>
      </c>
      <c r="H8" s="48"/>
    </row>
    <row r="9" spans="2:8" x14ac:dyDescent="0.25">
      <c r="B9" s="47"/>
      <c r="C9" s="18" t="s">
        <v>36</v>
      </c>
      <c r="D9" s="119">
        <v>2</v>
      </c>
      <c r="E9" s="19">
        <f>CENNIK!B9</f>
        <v>930</v>
      </c>
      <c r="F9" s="19">
        <f>D9*E9</f>
        <v>1860</v>
      </c>
      <c r="G9" s="24">
        <f t="shared" ref="G9:G13" si="0">F9*1.23</f>
        <v>2287.8000000000002</v>
      </c>
      <c r="H9" s="48"/>
    </row>
    <row r="10" spans="2:8" x14ac:dyDescent="0.25">
      <c r="B10" s="47"/>
      <c r="C10" s="20" t="s">
        <v>37</v>
      </c>
      <c r="D10" s="120">
        <v>1</v>
      </c>
      <c r="E10" s="17">
        <f>CENNIK!B10</f>
        <v>1190</v>
      </c>
      <c r="F10" s="17">
        <f t="shared" ref="F10:F13" si="1">D10*E10</f>
        <v>1190</v>
      </c>
      <c r="G10" s="25">
        <f t="shared" si="0"/>
        <v>1463.7</v>
      </c>
      <c r="H10" s="48"/>
    </row>
    <row r="11" spans="2:8" x14ac:dyDescent="0.25">
      <c r="B11" s="47"/>
      <c r="C11" s="20" t="s">
        <v>33</v>
      </c>
      <c r="D11" s="120">
        <v>1</v>
      </c>
      <c r="E11" s="17">
        <f>CENNIK!B13</f>
        <v>1144</v>
      </c>
      <c r="F11" s="17">
        <f t="shared" si="1"/>
        <v>1144</v>
      </c>
      <c r="G11" s="25">
        <f t="shared" si="0"/>
        <v>1407.12</v>
      </c>
      <c r="H11" s="48"/>
    </row>
    <row r="12" spans="2:8" x14ac:dyDescent="0.25">
      <c r="B12" s="47"/>
      <c r="C12" s="20" t="s">
        <v>34</v>
      </c>
      <c r="D12" s="120">
        <v>1</v>
      </c>
      <c r="E12" s="17">
        <f>CENNIK!B14</f>
        <v>275</v>
      </c>
      <c r="F12" s="17">
        <f t="shared" si="1"/>
        <v>275</v>
      </c>
      <c r="G12" s="25">
        <f t="shared" si="0"/>
        <v>338.25</v>
      </c>
      <c r="H12" s="48"/>
    </row>
    <row r="13" spans="2:8" ht="15.75" thickBot="1" x14ac:dyDescent="0.3">
      <c r="B13" s="47"/>
      <c r="C13" s="21" t="s">
        <v>46</v>
      </c>
      <c r="D13" s="121">
        <v>4</v>
      </c>
      <c r="E13" s="22">
        <f>CENNIK!B17</f>
        <v>210</v>
      </c>
      <c r="F13" s="22">
        <f t="shared" si="1"/>
        <v>840</v>
      </c>
      <c r="G13" s="27">
        <f t="shared" si="0"/>
        <v>1033.2</v>
      </c>
      <c r="H13" s="48"/>
    </row>
    <row r="14" spans="2:8" x14ac:dyDescent="0.25">
      <c r="B14" s="47"/>
      <c r="C14" s="41"/>
      <c r="D14" s="122"/>
      <c r="E14" s="41"/>
      <c r="F14" s="43"/>
      <c r="G14" s="43"/>
      <c r="H14" s="48"/>
    </row>
    <row r="15" spans="2:8" x14ac:dyDescent="0.25">
      <c r="B15" s="47"/>
      <c r="C15" s="75" t="s">
        <v>55</v>
      </c>
      <c r="D15" s="123">
        <v>1</v>
      </c>
      <c r="E15" s="77">
        <f>CENNIK!B27</f>
        <v>7200</v>
      </c>
      <c r="F15" s="77">
        <f>E15*D15</f>
        <v>7200</v>
      </c>
      <c r="G15" s="78">
        <f>F15</f>
        <v>7200</v>
      </c>
      <c r="H15" s="48"/>
    </row>
    <row r="16" spans="2:8" x14ac:dyDescent="0.25">
      <c r="B16" s="47"/>
      <c r="C16" s="75" t="s">
        <v>60</v>
      </c>
      <c r="D16" s="123">
        <v>1</v>
      </c>
      <c r="E16" s="77">
        <f>CENNIK!B35</f>
        <v>1351</v>
      </c>
      <c r="F16" s="77">
        <f>E16*D16</f>
        <v>1351</v>
      </c>
      <c r="G16" s="78">
        <f t="shared" ref="G16:G17" si="2">F16*1.23</f>
        <v>1661.73</v>
      </c>
      <c r="H16" s="48"/>
    </row>
    <row r="17" spans="2:8" ht="15.75" thickBot="1" x14ac:dyDescent="0.3">
      <c r="B17" s="47"/>
      <c r="C17" s="79" t="s">
        <v>62</v>
      </c>
      <c r="D17" s="124">
        <v>1</v>
      </c>
      <c r="E17" s="81">
        <v>1313</v>
      </c>
      <c r="F17" s="81">
        <f>E17*D17</f>
        <v>1313</v>
      </c>
      <c r="G17" s="82">
        <f t="shared" si="2"/>
        <v>1614.99</v>
      </c>
      <c r="H17" s="48"/>
    </row>
    <row r="18" spans="2:8" x14ac:dyDescent="0.25">
      <c r="B18" s="47"/>
      <c r="C18" s="41"/>
      <c r="D18" s="41"/>
      <c r="E18" s="41"/>
      <c r="F18" s="43">
        <f>SUM(F5:F17)</f>
        <v>24460</v>
      </c>
      <c r="G18" s="43">
        <f>SUM(G5:G17)</f>
        <v>28429.800000000003</v>
      </c>
      <c r="H18" s="48"/>
    </row>
    <row r="19" spans="2:8" x14ac:dyDescent="0.25">
      <c r="B19" s="47"/>
      <c r="C19" s="41"/>
      <c r="D19" s="41"/>
      <c r="E19" s="41"/>
      <c r="F19" s="43"/>
      <c r="G19" s="43"/>
      <c r="H19" s="48"/>
    </row>
    <row r="20" spans="2:8" ht="15.75" thickBot="1" x14ac:dyDescent="0.3">
      <c r="B20" s="47"/>
      <c r="C20" s="41"/>
      <c r="D20" s="41"/>
      <c r="E20" s="41"/>
      <c r="F20" s="41"/>
      <c r="G20" s="41"/>
      <c r="H20" s="48"/>
    </row>
    <row r="21" spans="2:8" x14ac:dyDescent="0.25">
      <c r="B21" s="47"/>
      <c r="C21" s="64" t="s">
        <v>15</v>
      </c>
      <c r="D21" s="65" t="s">
        <v>31</v>
      </c>
      <c r="E21" s="41"/>
      <c r="F21" s="41"/>
      <c r="G21" s="41"/>
      <c r="H21" s="48"/>
    </row>
    <row r="22" spans="2:8" x14ac:dyDescent="0.25">
      <c r="B22" s="47"/>
      <c r="C22" s="114" t="s">
        <v>28</v>
      </c>
      <c r="D22" s="55">
        <v>3</v>
      </c>
      <c r="E22" s="41"/>
      <c r="F22" s="41"/>
      <c r="G22" s="41"/>
      <c r="H22" s="48"/>
    </row>
    <row r="23" spans="2:8" x14ac:dyDescent="0.25">
      <c r="B23" s="47"/>
      <c r="C23" s="114" t="s">
        <v>11</v>
      </c>
      <c r="D23" s="55">
        <v>3</v>
      </c>
      <c r="E23" s="41"/>
      <c r="F23" s="41"/>
      <c r="G23" s="41"/>
      <c r="H23" s="48"/>
    </row>
    <row r="24" spans="2:8" x14ac:dyDescent="0.25">
      <c r="B24" s="47"/>
      <c r="C24" s="114" t="s">
        <v>6</v>
      </c>
      <c r="D24" s="55">
        <v>3</v>
      </c>
      <c r="E24" s="41"/>
      <c r="F24" s="41"/>
      <c r="G24" s="41"/>
      <c r="H24" s="48"/>
    </row>
    <row r="25" spans="2:8" x14ac:dyDescent="0.25">
      <c r="B25" s="47"/>
      <c r="C25" s="114" t="s">
        <v>2</v>
      </c>
      <c r="D25" s="55">
        <v>1</v>
      </c>
      <c r="E25" s="41"/>
      <c r="F25" s="41"/>
      <c r="G25" s="41"/>
      <c r="H25" s="48"/>
    </row>
    <row r="26" spans="2:8" x14ac:dyDescent="0.25">
      <c r="B26" s="47"/>
      <c r="C26" s="114" t="s">
        <v>5</v>
      </c>
      <c r="D26" s="55">
        <v>3</v>
      </c>
      <c r="E26" s="41"/>
      <c r="F26" s="41"/>
      <c r="G26" s="41"/>
      <c r="H26" s="48"/>
    </row>
    <row r="27" spans="2:8" x14ac:dyDescent="0.25">
      <c r="B27" s="47"/>
      <c r="C27" s="114" t="s">
        <v>0</v>
      </c>
      <c r="D27" s="55">
        <v>4</v>
      </c>
      <c r="E27" s="41"/>
      <c r="F27" s="41"/>
      <c r="G27" s="41"/>
      <c r="H27" s="48"/>
    </row>
    <row r="28" spans="2:8" x14ac:dyDescent="0.25">
      <c r="B28" s="47"/>
      <c r="C28" s="114" t="s">
        <v>12</v>
      </c>
      <c r="D28" s="55">
        <v>1</v>
      </c>
      <c r="E28" s="41"/>
      <c r="F28" s="41"/>
      <c r="G28" s="41"/>
      <c r="H28" s="48"/>
    </row>
    <row r="29" spans="2:8" x14ac:dyDescent="0.25">
      <c r="B29" s="47"/>
      <c r="C29" s="114" t="s">
        <v>4</v>
      </c>
      <c r="D29" s="55">
        <v>1</v>
      </c>
      <c r="E29" s="41"/>
      <c r="F29" s="41"/>
      <c r="G29" s="41"/>
      <c r="H29" s="48"/>
    </row>
    <row r="30" spans="2:8" x14ac:dyDescent="0.25">
      <c r="B30" s="47"/>
      <c r="C30" s="114" t="s">
        <v>3</v>
      </c>
      <c r="D30" s="55">
        <v>4</v>
      </c>
      <c r="E30" s="41"/>
      <c r="F30" s="41"/>
      <c r="G30" s="41"/>
      <c r="H30" s="48"/>
    </row>
    <row r="31" spans="2:8" x14ac:dyDescent="0.25">
      <c r="B31" s="47"/>
      <c r="C31" s="114" t="s">
        <v>42</v>
      </c>
      <c r="D31" s="55">
        <v>1</v>
      </c>
      <c r="E31" s="41"/>
      <c r="F31" s="41"/>
      <c r="G31" s="41"/>
      <c r="H31" s="48"/>
    </row>
    <row r="32" spans="2:8" x14ac:dyDescent="0.25">
      <c r="B32" s="47"/>
      <c r="C32" s="114" t="s">
        <v>7</v>
      </c>
      <c r="D32" s="55">
        <v>3</v>
      </c>
      <c r="E32" s="41"/>
      <c r="F32" s="41"/>
      <c r="G32" s="41"/>
      <c r="H32" s="48"/>
    </row>
    <row r="33" spans="2:8" x14ac:dyDescent="0.25">
      <c r="B33" s="47"/>
      <c r="C33" s="114" t="s">
        <v>13</v>
      </c>
      <c r="D33" s="55">
        <v>3</v>
      </c>
      <c r="E33" s="41"/>
      <c r="F33" s="41"/>
      <c r="G33" s="41"/>
      <c r="H33" s="48"/>
    </row>
    <row r="34" spans="2:8" x14ac:dyDescent="0.25">
      <c r="B34" s="47"/>
      <c r="C34" s="114" t="s">
        <v>14</v>
      </c>
      <c r="D34" s="55">
        <v>3</v>
      </c>
      <c r="E34" s="41"/>
      <c r="F34" s="41"/>
      <c r="G34" s="41"/>
      <c r="H34" s="48"/>
    </row>
    <row r="35" spans="2:8" x14ac:dyDescent="0.25">
      <c r="B35" s="47"/>
      <c r="C35" s="114" t="s">
        <v>51</v>
      </c>
      <c r="D35" s="55">
        <v>3</v>
      </c>
      <c r="E35" s="41"/>
      <c r="F35" s="41"/>
      <c r="G35" s="41"/>
      <c r="H35" s="48"/>
    </row>
    <row r="36" spans="2:8" x14ac:dyDescent="0.25">
      <c r="B36" s="47"/>
      <c r="C36" s="114" t="s">
        <v>1</v>
      </c>
      <c r="D36" s="55">
        <v>2</v>
      </c>
      <c r="E36" s="41"/>
      <c r="F36" s="41"/>
      <c r="G36" s="41"/>
      <c r="H36" s="48"/>
    </row>
    <row r="37" spans="2:8" x14ac:dyDescent="0.25">
      <c r="B37" s="47"/>
      <c r="C37" s="114" t="s">
        <v>40</v>
      </c>
      <c r="D37" s="55">
        <v>2</v>
      </c>
      <c r="E37" s="41"/>
      <c r="F37" s="41"/>
      <c r="G37" s="41"/>
      <c r="H37" s="48"/>
    </row>
    <row r="38" spans="2:8" x14ac:dyDescent="0.25">
      <c r="B38" s="47"/>
      <c r="C38" s="114" t="s">
        <v>49</v>
      </c>
      <c r="D38" s="55">
        <v>2</v>
      </c>
      <c r="E38" s="41"/>
      <c r="F38" s="41"/>
      <c r="G38" s="41"/>
      <c r="H38" s="48"/>
    </row>
    <row r="39" spans="2:8" x14ac:dyDescent="0.25">
      <c r="B39" s="47"/>
      <c r="C39" s="114" t="s">
        <v>23</v>
      </c>
      <c r="D39" s="55">
        <v>1</v>
      </c>
      <c r="E39" s="41"/>
      <c r="F39" s="41"/>
      <c r="G39" s="41"/>
      <c r="H39" s="48"/>
    </row>
    <row r="40" spans="2:8" x14ac:dyDescent="0.25">
      <c r="B40" s="47"/>
      <c r="C40" s="114" t="s">
        <v>24</v>
      </c>
      <c r="D40" s="55">
        <v>2</v>
      </c>
      <c r="E40" s="41"/>
      <c r="F40" s="41"/>
      <c r="G40" s="41"/>
      <c r="H40" s="48"/>
    </row>
    <row r="41" spans="2:8" x14ac:dyDescent="0.25">
      <c r="B41" s="47"/>
      <c r="C41" s="114" t="s">
        <v>25</v>
      </c>
      <c r="D41" s="55">
        <v>2</v>
      </c>
      <c r="E41" s="41"/>
      <c r="F41" s="41"/>
      <c r="G41" s="41"/>
      <c r="H41" s="48"/>
    </row>
    <row r="42" spans="2:8" x14ac:dyDescent="0.25">
      <c r="B42" s="47"/>
      <c r="C42" s="114" t="s">
        <v>26</v>
      </c>
      <c r="D42" s="55">
        <v>1</v>
      </c>
      <c r="E42" s="41"/>
      <c r="F42" s="41"/>
      <c r="G42" s="41"/>
      <c r="H42" s="48"/>
    </row>
    <row r="43" spans="2:8" x14ac:dyDescent="0.25">
      <c r="B43" s="47"/>
      <c r="C43" s="114" t="s">
        <v>27</v>
      </c>
      <c r="D43" s="55">
        <v>1</v>
      </c>
      <c r="E43" s="41"/>
      <c r="F43" s="41"/>
      <c r="G43" s="41"/>
      <c r="H43" s="48"/>
    </row>
    <row r="44" spans="2:8" x14ac:dyDescent="0.25">
      <c r="B44" s="47"/>
      <c r="C44" s="114" t="s">
        <v>29</v>
      </c>
      <c r="D44" s="55">
        <v>2</v>
      </c>
      <c r="E44" s="41"/>
      <c r="F44" s="41"/>
      <c r="G44" s="41"/>
      <c r="H44" s="48"/>
    </row>
    <row r="45" spans="2:8" x14ac:dyDescent="0.25">
      <c r="B45" s="47"/>
      <c r="C45" s="114" t="s">
        <v>41</v>
      </c>
      <c r="D45" s="55">
        <v>1</v>
      </c>
      <c r="E45" s="41"/>
      <c r="F45" s="41"/>
      <c r="G45" s="41"/>
      <c r="H45" s="48"/>
    </row>
    <row r="46" spans="2:8" x14ac:dyDescent="0.25">
      <c r="B46" s="47"/>
      <c r="C46" s="114" t="s">
        <v>16</v>
      </c>
      <c r="D46" s="55">
        <v>2</v>
      </c>
      <c r="E46" s="41"/>
      <c r="F46" s="41"/>
      <c r="G46" s="41"/>
      <c r="H46" s="48"/>
    </row>
    <row r="47" spans="2:8" x14ac:dyDescent="0.25">
      <c r="B47" s="47"/>
      <c r="C47" s="114" t="s">
        <v>18</v>
      </c>
      <c r="D47" s="55">
        <v>1</v>
      </c>
      <c r="E47" s="41"/>
      <c r="F47" s="41"/>
      <c r="G47" s="41"/>
      <c r="H47" s="48"/>
    </row>
    <row r="48" spans="2:8" x14ac:dyDescent="0.25">
      <c r="B48" s="47"/>
      <c r="C48" s="114" t="s">
        <v>17</v>
      </c>
      <c r="D48" s="55">
        <v>1</v>
      </c>
      <c r="E48" s="41"/>
      <c r="F48" s="41"/>
      <c r="G48" s="41"/>
      <c r="H48" s="48"/>
    </row>
    <row r="49" spans="2:8" x14ac:dyDescent="0.25">
      <c r="B49" s="47"/>
      <c r="C49" s="114" t="s">
        <v>19</v>
      </c>
      <c r="D49" s="55">
        <v>1</v>
      </c>
      <c r="E49" s="41"/>
      <c r="F49" s="41"/>
      <c r="G49" s="41"/>
      <c r="H49" s="48"/>
    </row>
    <row r="50" spans="2:8" ht="15.75" thickBot="1" x14ac:dyDescent="0.3">
      <c r="B50" s="47"/>
      <c r="C50" s="115" t="s">
        <v>46</v>
      </c>
      <c r="D50" s="57">
        <v>4</v>
      </c>
      <c r="E50" s="41"/>
      <c r="F50" s="41"/>
      <c r="G50" s="41"/>
      <c r="H50" s="48"/>
    </row>
    <row r="51" spans="2:8" ht="15.75" thickBot="1" x14ac:dyDescent="0.3">
      <c r="B51" s="51"/>
      <c r="C51" s="52"/>
      <c r="D51" s="52"/>
      <c r="E51" s="52"/>
      <c r="F51" s="52"/>
      <c r="G51" s="52"/>
      <c r="H51" s="53"/>
    </row>
  </sheetData>
  <conditionalFormatting sqref="D39:D50">
    <cfRule type="cellIs" dxfId="18" priority="1" operator="equal">
      <formula>0</formula>
    </cfRule>
    <cfRule type="cellIs" dxfId="17" priority="2" operator="greaterThan">
      <formula>0</formula>
    </cfRule>
  </conditionalFormatting>
  <conditionalFormatting sqref="D38">
    <cfRule type="cellIs" dxfId="16" priority="5" operator="equal">
      <formula>0</formula>
    </cfRule>
    <cfRule type="cellIs" dxfId="15" priority="6" operator="greaterThan">
      <formula>0</formula>
    </cfRule>
  </conditionalFormatting>
  <conditionalFormatting sqref="D22:D37">
    <cfRule type="cellIs" dxfId="14" priority="3" operator="equal">
      <formula>0</formula>
    </cfRule>
    <cfRule type="cellIs" dxfId="13" priority="4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474C85-ABA2-489B-9139-1CAAF65DD62E}">
          <x14:formula1>
            <xm:f>CENNIK!$A$38:$A$40</xm:f>
          </x14:formula1>
          <xm:sqref>C17</xm:sqref>
        </x14:dataValidation>
        <x14:dataValidation type="list" allowBlank="1" showInputMessage="1" showErrorMessage="1" xr:uid="{4BD43F65-3F33-4F2F-8775-8EC7AF8E7684}">
          <x14:formula1>
            <xm:f>CENNIK!$B$38:$B$40</xm:f>
          </x14:formula1>
          <xm:sqref>E17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77"/>
  <sheetViews>
    <sheetView tabSelected="1" topLeftCell="A64" zoomScaleNormal="100" workbookViewId="0">
      <selection activeCell="M77" sqref="M77"/>
    </sheetView>
  </sheetViews>
  <sheetFormatPr defaultColWidth="8.85546875" defaultRowHeight="15" x14ac:dyDescent="0.25"/>
  <cols>
    <col min="1" max="1" width="8.85546875" style="160"/>
    <col min="2" max="2" width="29" style="159" customWidth="1"/>
    <col min="3" max="3" width="16.42578125" style="160" customWidth="1"/>
    <col min="4" max="4" width="14.5703125" style="159" customWidth="1"/>
    <col min="5" max="5" width="14.28515625" style="159" customWidth="1"/>
    <col min="6" max="6" width="15.42578125" style="159" customWidth="1"/>
    <col min="7" max="7" width="15.140625" style="159" customWidth="1"/>
    <col min="8" max="9" width="15.85546875" style="159" customWidth="1"/>
    <col min="10" max="10" width="5.7109375" style="159" customWidth="1"/>
    <col min="11" max="11" width="11.85546875" style="159" customWidth="1"/>
    <col min="12" max="12" width="44.7109375" style="159" customWidth="1"/>
    <col min="13" max="13" width="5" style="159" bestFit="1" customWidth="1"/>
    <col min="14" max="14" width="15.140625" style="160" bestFit="1" customWidth="1"/>
    <col min="15" max="15" width="15.140625" style="160" customWidth="1"/>
    <col min="16" max="17" width="14.28515625" style="160" customWidth="1"/>
    <col min="18" max="16384" width="8.85546875" style="160"/>
  </cols>
  <sheetData>
    <row r="3" spans="2:17" ht="15.75" x14ac:dyDescent="0.25">
      <c r="N3" s="260"/>
      <c r="O3" s="261"/>
      <c r="P3" s="261"/>
    </row>
    <row r="4" spans="2:17" x14ac:dyDescent="0.25">
      <c r="N4" s="259"/>
      <c r="O4" s="195"/>
      <c r="P4" s="195"/>
    </row>
    <row r="5" spans="2:17" ht="15.75" thickBot="1" x14ac:dyDescent="0.3"/>
    <row r="6" spans="2:17" ht="15.75" thickBot="1" x14ac:dyDescent="0.3">
      <c r="N6" s="262" t="s">
        <v>144</v>
      </c>
      <c r="O6" s="263"/>
      <c r="P6" s="258">
        <f>SUM(P15,P27,P32,P38,P49,P60,P66,P70,P77)</f>
        <v>0</v>
      </c>
    </row>
    <row r="8" spans="2:17" x14ac:dyDescent="0.25">
      <c r="C8" s="161"/>
      <c r="D8" s="162"/>
    </row>
    <row r="9" spans="2:17" ht="15.75" thickBot="1" x14ac:dyDescent="0.3">
      <c r="F9" s="163" t="s">
        <v>53</v>
      </c>
      <c r="L9" s="164" t="s">
        <v>66</v>
      </c>
      <c r="M9" s="159" t="s">
        <v>10</v>
      </c>
      <c r="N9" s="160" t="s">
        <v>100</v>
      </c>
      <c r="O9" s="160" t="s">
        <v>101</v>
      </c>
      <c r="P9" s="160" t="s">
        <v>102</v>
      </c>
    </row>
    <row r="10" spans="2:17" ht="15.75" thickBot="1" x14ac:dyDescent="0.3">
      <c r="B10" s="165" t="s">
        <v>15</v>
      </c>
      <c r="C10" s="166" t="s">
        <v>31</v>
      </c>
      <c r="D10" s="159" t="s">
        <v>9</v>
      </c>
      <c r="E10" s="159" t="s">
        <v>21</v>
      </c>
      <c r="F10" s="159" t="s">
        <v>22</v>
      </c>
      <c r="G10" s="159" t="s">
        <v>39</v>
      </c>
      <c r="H10" s="159" t="s">
        <v>52</v>
      </c>
      <c r="I10" s="159" t="s">
        <v>68</v>
      </c>
      <c r="L10" s="167" t="s">
        <v>8</v>
      </c>
      <c r="M10" s="168">
        <v>0</v>
      </c>
      <c r="N10" s="169">
        <f>CENNIK!B2</f>
        <v>2564</v>
      </c>
      <c r="O10" s="170">
        <f>M10*N10</f>
        <v>0</v>
      </c>
      <c r="P10" s="171">
        <f>O10*1.23</f>
        <v>0</v>
      </c>
      <c r="Q10" s="172"/>
    </row>
    <row r="11" spans="2:17" x14ac:dyDescent="0.25">
      <c r="B11" s="173" t="s">
        <v>28</v>
      </c>
      <c r="C11" s="174">
        <f t="shared" ref="C11:C17" si="0">$M$10*D11+$M$11*E11+$M$12*F11+$M$13*G11+$M$14*H11</f>
        <v>0</v>
      </c>
      <c r="D11" s="175">
        <v>1</v>
      </c>
      <c r="E11" s="176">
        <v>1</v>
      </c>
      <c r="F11" s="176">
        <v>1</v>
      </c>
      <c r="G11" s="176">
        <v>0</v>
      </c>
      <c r="H11" s="176">
        <v>1</v>
      </c>
      <c r="I11" s="176">
        <v>0</v>
      </c>
      <c r="J11" s="177"/>
      <c r="K11" s="177"/>
      <c r="L11" s="178" t="s">
        <v>30</v>
      </c>
      <c r="M11" s="179">
        <v>0</v>
      </c>
      <c r="N11" s="180">
        <f>CENNIK!B3</f>
        <v>2433</v>
      </c>
      <c r="O11" s="180">
        <f>M11*N11</f>
        <v>0</v>
      </c>
      <c r="P11" s="181">
        <f>O11*1.23</f>
        <v>0</v>
      </c>
      <c r="Q11" s="172"/>
    </row>
    <row r="12" spans="2:17" x14ac:dyDescent="0.25">
      <c r="B12" s="182" t="s">
        <v>11</v>
      </c>
      <c r="C12" s="183">
        <f t="shared" si="0"/>
        <v>0</v>
      </c>
      <c r="D12" s="175">
        <v>1</v>
      </c>
      <c r="E12" s="176">
        <v>1</v>
      </c>
      <c r="F12" s="176">
        <v>0</v>
      </c>
      <c r="G12" s="176">
        <v>1</v>
      </c>
      <c r="H12" s="176">
        <v>1</v>
      </c>
      <c r="I12" s="176">
        <v>0</v>
      </c>
      <c r="J12" s="177"/>
      <c r="L12" s="178" t="s">
        <v>47</v>
      </c>
      <c r="M12" s="179">
        <v>0</v>
      </c>
      <c r="N12" s="180">
        <f>CENNIK!B4</f>
        <v>2433</v>
      </c>
      <c r="O12" s="180">
        <f>M12*N12</f>
        <v>0</v>
      </c>
      <c r="P12" s="181">
        <f>O12*1.23</f>
        <v>0</v>
      </c>
      <c r="Q12" s="172"/>
    </row>
    <row r="13" spans="2:17" x14ac:dyDescent="0.25">
      <c r="B13" s="182" t="s">
        <v>6</v>
      </c>
      <c r="C13" s="183">
        <f t="shared" si="0"/>
        <v>0</v>
      </c>
      <c r="D13" s="175">
        <v>1</v>
      </c>
      <c r="E13" s="176">
        <v>0</v>
      </c>
      <c r="F13" s="176">
        <v>1</v>
      </c>
      <c r="G13" s="176">
        <v>1</v>
      </c>
      <c r="H13" s="176">
        <v>1</v>
      </c>
      <c r="I13" s="176">
        <v>0</v>
      </c>
      <c r="J13" s="177"/>
      <c r="L13" s="178" t="s">
        <v>48</v>
      </c>
      <c r="M13" s="179">
        <v>0</v>
      </c>
      <c r="N13" s="180">
        <f>CENNIK!B5</f>
        <v>2433</v>
      </c>
      <c r="O13" s="180">
        <f>M13*N13</f>
        <v>0</v>
      </c>
      <c r="P13" s="181">
        <f>O13*1.23</f>
        <v>0</v>
      </c>
      <c r="Q13" s="172"/>
    </row>
    <row r="14" spans="2:17" ht="15.75" thickBot="1" x14ac:dyDescent="0.3">
      <c r="B14" s="182" t="s">
        <v>2</v>
      </c>
      <c r="C14" s="183">
        <f t="shared" si="0"/>
        <v>0</v>
      </c>
      <c r="D14" s="184">
        <v>1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6"/>
      <c r="L14" s="187" t="s">
        <v>50</v>
      </c>
      <c r="M14" s="188">
        <v>0</v>
      </c>
      <c r="N14" s="189">
        <f>CENNIK!B6</f>
        <v>1439</v>
      </c>
      <c r="O14" s="190">
        <f>M14*N14</f>
        <v>0</v>
      </c>
      <c r="P14" s="191">
        <f>O14*1.23</f>
        <v>0</v>
      </c>
      <c r="Q14" s="172"/>
    </row>
    <row r="15" spans="2:17" x14ac:dyDescent="0.25">
      <c r="B15" s="182" t="s">
        <v>5</v>
      </c>
      <c r="C15" s="183">
        <f t="shared" si="0"/>
        <v>0</v>
      </c>
      <c r="D15" s="175">
        <v>1</v>
      </c>
      <c r="E15" s="176">
        <v>1</v>
      </c>
      <c r="F15" s="176">
        <v>1</v>
      </c>
      <c r="G15" s="176">
        <v>0</v>
      </c>
      <c r="H15" s="176">
        <v>0</v>
      </c>
      <c r="I15" s="176">
        <v>1</v>
      </c>
      <c r="J15" s="177"/>
      <c r="K15" s="192"/>
      <c r="L15" s="193"/>
      <c r="M15" s="194"/>
      <c r="N15" s="172"/>
      <c r="O15" s="195">
        <f>SUM(O10:O14)</f>
        <v>0</v>
      </c>
      <c r="P15" s="195">
        <f>SUM(P10:P14)</f>
        <v>0</v>
      </c>
      <c r="Q15" s="195"/>
    </row>
    <row r="16" spans="2:17" ht="15.75" thickBot="1" x14ac:dyDescent="0.3">
      <c r="B16" s="182" t="s">
        <v>0</v>
      </c>
      <c r="C16" s="183">
        <f t="shared" si="0"/>
        <v>0</v>
      </c>
      <c r="D16" s="175">
        <v>1</v>
      </c>
      <c r="E16" s="176">
        <v>1</v>
      </c>
      <c r="F16" s="176">
        <v>1</v>
      </c>
      <c r="G16" s="176">
        <v>1</v>
      </c>
      <c r="H16" s="176">
        <v>1</v>
      </c>
      <c r="I16" s="176">
        <v>0</v>
      </c>
      <c r="J16" s="177"/>
      <c r="K16" s="177" t="s">
        <v>38</v>
      </c>
      <c r="L16" s="196" t="s">
        <v>67</v>
      </c>
      <c r="M16" s="194"/>
      <c r="N16" s="172"/>
      <c r="O16" s="172"/>
      <c r="P16" s="172"/>
      <c r="Q16" s="172"/>
    </row>
    <row r="17" spans="2:17" x14ac:dyDescent="0.25">
      <c r="B17" s="182" t="s">
        <v>12</v>
      </c>
      <c r="C17" s="183">
        <f t="shared" si="0"/>
        <v>0</v>
      </c>
      <c r="D17" s="184">
        <v>1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6"/>
      <c r="K17" s="159">
        <f>$M$10*E45+$M$11*F45+$M$12*G45+$M$13*H45+$M$14*I45</f>
        <v>0</v>
      </c>
      <c r="L17" s="197" t="s">
        <v>36</v>
      </c>
      <c r="M17" s="168">
        <v>0</v>
      </c>
      <c r="N17" s="198">
        <f>CENNIK!B9</f>
        <v>930</v>
      </c>
      <c r="O17" s="199">
        <f t="shared" ref="O17:O26" si="1">N17*M17</f>
        <v>0</v>
      </c>
      <c r="P17" s="200">
        <f t="shared" ref="P17:P26" si="2">O17*1.23</f>
        <v>0</v>
      </c>
      <c r="Q17" s="172"/>
    </row>
    <row r="18" spans="2:17" x14ac:dyDescent="0.25">
      <c r="B18" s="182" t="s">
        <v>4</v>
      </c>
      <c r="C18" s="183">
        <f>$M$10*D18+$M$11*E18+$M$12*F18+$M$13*G18+$M$14*H18+M24</f>
        <v>0</v>
      </c>
      <c r="D18" s="175">
        <v>1</v>
      </c>
      <c r="E18" s="176">
        <v>0</v>
      </c>
      <c r="F18" s="176">
        <v>0</v>
      </c>
      <c r="G18" s="176">
        <v>0</v>
      </c>
      <c r="H18" s="176">
        <v>1</v>
      </c>
      <c r="I18" s="176">
        <v>0</v>
      </c>
      <c r="J18" s="177"/>
      <c r="K18" s="159">
        <f>$M$10*E46+$M$11*F46+$M$12*G46+$M$13*H46+$M$14*I46</f>
        <v>0</v>
      </c>
      <c r="L18" s="201" t="s">
        <v>37</v>
      </c>
      <c r="M18" s="179">
        <v>0</v>
      </c>
      <c r="N18" s="202">
        <f>CENNIK!B10</f>
        <v>1190</v>
      </c>
      <c r="O18" s="202">
        <f t="shared" si="1"/>
        <v>0</v>
      </c>
      <c r="P18" s="203">
        <f t="shared" si="2"/>
        <v>0</v>
      </c>
      <c r="Q18" s="172"/>
    </row>
    <row r="19" spans="2:17" x14ac:dyDescent="0.25">
      <c r="B19" s="182" t="s">
        <v>3</v>
      </c>
      <c r="C19" s="183">
        <f>$M$10*D19+$M$11*E19+$M$12*F19+$M$13*G19+$M$14*H19+M23</f>
        <v>0</v>
      </c>
      <c r="D19" s="175">
        <v>1</v>
      </c>
      <c r="E19" s="176">
        <v>1</v>
      </c>
      <c r="F19" s="176">
        <v>1</v>
      </c>
      <c r="G19" s="176">
        <v>1</v>
      </c>
      <c r="H19" s="176">
        <v>1</v>
      </c>
      <c r="I19" s="176">
        <v>0</v>
      </c>
      <c r="J19" s="177"/>
      <c r="K19" s="159">
        <f>$M$10*E47+$M$11*F47+$M$12*G47+$M$13*H47+$M$14*I47</f>
        <v>0</v>
      </c>
      <c r="L19" s="201" t="s">
        <v>32</v>
      </c>
      <c r="M19" s="179">
        <v>0</v>
      </c>
      <c r="N19" s="202">
        <f>CENNIK!B11</f>
        <v>243</v>
      </c>
      <c r="O19" s="202">
        <f t="shared" si="1"/>
        <v>0</v>
      </c>
      <c r="P19" s="203">
        <f t="shared" si="2"/>
        <v>0</v>
      </c>
      <c r="Q19" s="172"/>
    </row>
    <row r="20" spans="2:17" x14ac:dyDescent="0.25">
      <c r="B20" s="182" t="s">
        <v>42</v>
      </c>
      <c r="C20" s="183">
        <f t="shared" ref="C20:C26" si="3">$M$10*D20+$M$11*E20+$M$12*F20+$M$13*G20+$M$14*H20</f>
        <v>0</v>
      </c>
      <c r="D20" s="175">
        <v>0</v>
      </c>
      <c r="E20" s="176">
        <v>0</v>
      </c>
      <c r="F20" s="176">
        <v>0</v>
      </c>
      <c r="G20" s="176">
        <v>1</v>
      </c>
      <c r="H20" s="176">
        <v>0</v>
      </c>
      <c r="I20" s="176">
        <v>0</v>
      </c>
      <c r="J20" s="177"/>
      <c r="K20" s="159">
        <f t="shared" ref="K20:K26" si="4">$M$10*E53+$M$11*F53+$M$12*G53+$M$13*H53+$M$14*I53</f>
        <v>0</v>
      </c>
      <c r="L20" s="201" t="s">
        <v>43</v>
      </c>
      <c r="M20" s="179">
        <v>0</v>
      </c>
      <c r="N20" s="202">
        <f>CENNIK!B12</f>
        <v>243</v>
      </c>
      <c r="O20" s="202">
        <f t="shared" si="1"/>
        <v>0</v>
      </c>
      <c r="P20" s="203">
        <f t="shared" si="2"/>
        <v>0</v>
      </c>
      <c r="Q20" s="172"/>
    </row>
    <row r="21" spans="2:17" x14ac:dyDescent="0.25">
      <c r="B21" s="182" t="s">
        <v>7</v>
      </c>
      <c r="C21" s="183">
        <f t="shared" si="3"/>
        <v>0</v>
      </c>
      <c r="D21" s="175">
        <v>1</v>
      </c>
      <c r="E21" s="176">
        <v>0</v>
      </c>
      <c r="F21" s="176">
        <v>1</v>
      </c>
      <c r="G21" s="176">
        <v>1</v>
      </c>
      <c r="H21" s="176">
        <v>1</v>
      </c>
      <c r="I21" s="176">
        <v>0</v>
      </c>
      <c r="J21" s="177"/>
      <c r="K21" s="159">
        <f t="shared" si="4"/>
        <v>0</v>
      </c>
      <c r="L21" s="201" t="s">
        <v>33</v>
      </c>
      <c r="M21" s="179">
        <v>0</v>
      </c>
      <c r="N21" s="202">
        <f>CENNIK!B13</f>
        <v>1144</v>
      </c>
      <c r="O21" s="202">
        <f t="shared" si="1"/>
        <v>0</v>
      </c>
      <c r="P21" s="203">
        <f t="shared" si="2"/>
        <v>0</v>
      </c>
      <c r="Q21" s="172"/>
    </row>
    <row r="22" spans="2:17" x14ac:dyDescent="0.25">
      <c r="B22" s="182" t="s">
        <v>13</v>
      </c>
      <c r="C22" s="183">
        <f t="shared" si="3"/>
        <v>0</v>
      </c>
      <c r="D22" s="175">
        <v>1</v>
      </c>
      <c r="E22" s="176">
        <v>0</v>
      </c>
      <c r="F22" s="176">
        <v>1</v>
      </c>
      <c r="G22" s="176">
        <v>1</v>
      </c>
      <c r="H22" s="176">
        <v>1</v>
      </c>
      <c r="I22" s="176">
        <v>0</v>
      </c>
      <c r="J22" s="177"/>
      <c r="K22" s="159">
        <f t="shared" si="4"/>
        <v>0</v>
      </c>
      <c r="L22" s="201" t="s">
        <v>34</v>
      </c>
      <c r="M22" s="179">
        <v>0</v>
      </c>
      <c r="N22" s="202">
        <f>CENNIK!B14</f>
        <v>275</v>
      </c>
      <c r="O22" s="202">
        <f t="shared" si="1"/>
        <v>0</v>
      </c>
      <c r="P22" s="203">
        <f t="shared" si="2"/>
        <v>0</v>
      </c>
      <c r="Q22" s="172"/>
    </row>
    <row r="23" spans="2:17" x14ac:dyDescent="0.25">
      <c r="B23" s="182" t="s">
        <v>14</v>
      </c>
      <c r="C23" s="183">
        <f t="shared" si="3"/>
        <v>0</v>
      </c>
      <c r="D23" s="175">
        <v>1</v>
      </c>
      <c r="E23" s="176">
        <v>0</v>
      </c>
      <c r="F23" s="176">
        <v>1</v>
      </c>
      <c r="G23" s="176">
        <v>1</v>
      </c>
      <c r="H23" s="176">
        <v>1</v>
      </c>
      <c r="I23" s="176">
        <v>0</v>
      </c>
      <c r="J23" s="177"/>
      <c r="K23" s="159">
        <f t="shared" si="4"/>
        <v>0</v>
      </c>
      <c r="L23" s="201" t="s">
        <v>44</v>
      </c>
      <c r="M23" s="179">
        <v>0</v>
      </c>
      <c r="N23" s="202">
        <f>CENNIK!B15</f>
        <v>243</v>
      </c>
      <c r="O23" s="202">
        <f t="shared" si="1"/>
        <v>0</v>
      </c>
      <c r="P23" s="203">
        <f t="shared" si="2"/>
        <v>0</v>
      </c>
      <c r="Q23" s="172"/>
    </row>
    <row r="24" spans="2:17" x14ac:dyDescent="0.25">
      <c r="B24" s="182" t="s">
        <v>51</v>
      </c>
      <c r="C24" s="183">
        <f t="shared" si="3"/>
        <v>0</v>
      </c>
      <c r="D24" s="175">
        <v>1</v>
      </c>
      <c r="E24" s="176">
        <v>0</v>
      </c>
      <c r="F24" s="176">
        <v>1</v>
      </c>
      <c r="G24" s="176">
        <v>1</v>
      </c>
      <c r="H24" s="176">
        <v>1</v>
      </c>
      <c r="I24" s="176">
        <v>0</v>
      </c>
      <c r="J24" s="177"/>
      <c r="K24" s="159">
        <f t="shared" si="4"/>
        <v>0</v>
      </c>
      <c r="L24" s="201" t="s">
        <v>45</v>
      </c>
      <c r="M24" s="179">
        <v>0</v>
      </c>
      <c r="N24" s="202">
        <f>CENNIK!B16</f>
        <v>301</v>
      </c>
      <c r="O24" s="202">
        <f t="shared" si="1"/>
        <v>0</v>
      </c>
      <c r="P24" s="203">
        <f t="shared" si="2"/>
        <v>0</v>
      </c>
      <c r="Q24" s="172"/>
    </row>
    <row r="25" spans="2:17" x14ac:dyDescent="0.25">
      <c r="B25" s="182" t="s">
        <v>1</v>
      </c>
      <c r="C25" s="183">
        <f t="shared" si="3"/>
        <v>0</v>
      </c>
      <c r="D25" s="184">
        <v>1</v>
      </c>
      <c r="E25" s="185">
        <v>0</v>
      </c>
      <c r="F25" s="185">
        <v>0</v>
      </c>
      <c r="G25" s="185">
        <v>1</v>
      </c>
      <c r="H25" s="185">
        <v>0</v>
      </c>
      <c r="I25" s="185">
        <v>0</v>
      </c>
      <c r="J25" s="186"/>
      <c r="K25" s="159">
        <f t="shared" si="4"/>
        <v>0</v>
      </c>
      <c r="L25" s="201" t="s">
        <v>46</v>
      </c>
      <c r="M25" s="179">
        <v>0</v>
      </c>
      <c r="N25" s="202">
        <f>CENNIK!B17</f>
        <v>210</v>
      </c>
      <c r="O25" s="202">
        <f t="shared" si="1"/>
        <v>0</v>
      </c>
      <c r="P25" s="203">
        <f t="shared" si="2"/>
        <v>0</v>
      </c>
      <c r="Q25" s="172"/>
    </row>
    <row r="26" spans="2:17" ht="15.75" thickBot="1" x14ac:dyDescent="0.3">
      <c r="B26" s="182" t="s">
        <v>40</v>
      </c>
      <c r="C26" s="183">
        <f t="shared" si="3"/>
        <v>0</v>
      </c>
      <c r="D26" s="184">
        <v>1</v>
      </c>
      <c r="E26" s="185">
        <v>0</v>
      </c>
      <c r="F26" s="185">
        <v>0</v>
      </c>
      <c r="G26" s="185">
        <v>1</v>
      </c>
      <c r="H26" s="185">
        <v>0</v>
      </c>
      <c r="I26" s="185">
        <v>0</v>
      </c>
      <c r="J26" s="186"/>
      <c r="K26" s="159">
        <f t="shared" si="4"/>
        <v>0</v>
      </c>
      <c r="L26" s="204" t="s">
        <v>35</v>
      </c>
      <c r="M26" s="188">
        <v>0</v>
      </c>
      <c r="N26" s="205">
        <f>CENNIK!B18</f>
        <v>405</v>
      </c>
      <c r="O26" s="205">
        <f t="shared" si="1"/>
        <v>0</v>
      </c>
      <c r="P26" s="206">
        <f t="shared" si="2"/>
        <v>0</v>
      </c>
      <c r="Q26" s="172"/>
    </row>
    <row r="27" spans="2:17" x14ac:dyDescent="0.25">
      <c r="B27" s="182" t="s">
        <v>49</v>
      </c>
      <c r="C27" s="183">
        <f>$M$10*D27+$M$11*E27+$M$12*F27+$M$13*G27+$M$14*H27+M19</f>
        <v>0</v>
      </c>
      <c r="D27" s="184">
        <v>0</v>
      </c>
      <c r="E27" s="185">
        <v>1</v>
      </c>
      <c r="F27" s="185">
        <v>1</v>
      </c>
      <c r="G27" s="185">
        <v>0</v>
      </c>
      <c r="H27" s="185">
        <v>0</v>
      </c>
      <c r="I27" s="185">
        <v>0</v>
      </c>
      <c r="J27" s="186"/>
      <c r="K27" s="177"/>
      <c r="L27" s="177"/>
      <c r="M27" s="177"/>
      <c r="N27" s="207" t="s">
        <v>20</v>
      </c>
      <c r="O27" s="208">
        <f>SUM(O17:O26)</f>
        <v>0</v>
      </c>
      <c r="P27" s="208">
        <f>SUM(P17:P26)</f>
        <v>0</v>
      </c>
      <c r="Q27" s="208"/>
    </row>
    <row r="28" spans="2:17" x14ac:dyDescent="0.25">
      <c r="B28" s="182" t="s">
        <v>23</v>
      </c>
      <c r="C28" s="183">
        <f>$M$10*D28+$M$11*E28+$M$12*F28+$M$13*G28+$M$14*H28</f>
        <v>0</v>
      </c>
      <c r="D28" s="184">
        <v>0</v>
      </c>
      <c r="E28" s="185">
        <v>1</v>
      </c>
      <c r="F28" s="185">
        <v>0</v>
      </c>
      <c r="G28" s="185">
        <v>0</v>
      </c>
      <c r="H28" s="185">
        <v>1</v>
      </c>
      <c r="I28" s="185">
        <v>0</v>
      </c>
      <c r="J28" s="186"/>
      <c r="K28" s="177"/>
      <c r="L28" s="177"/>
      <c r="M28" s="177"/>
      <c r="N28" s="207"/>
      <c r="O28" s="208"/>
      <c r="P28" s="208"/>
      <c r="Q28" s="208"/>
    </row>
    <row r="29" spans="2:17" x14ac:dyDescent="0.25">
      <c r="B29" s="182" t="s">
        <v>24</v>
      </c>
      <c r="C29" s="183">
        <f>$M$10*D29+$M$11*E29+$M$12*F29+$M$13*G29+$M$14*H29+M20</f>
        <v>0</v>
      </c>
      <c r="D29" s="184">
        <v>0</v>
      </c>
      <c r="E29" s="185">
        <v>1</v>
      </c>
      <c r="F29" s="185">
        <v>1</v>
      </c>
      <c r="G29" s="185">
        <v>0</v>
      </c>
      <c r="H29" s="185">
        <v>1</v>
      </c>
      <c r="I29" s="185">
        <v>0</v>
      </c>
      <c r="J29" s="186"/>
      <c r="L29" s="196" t="s">
        <v>59</v>
      </c>
      <c r="M29" s="177"/>
      <c r="Q29" s="172"/>
    </row>
    <row r="30" spans="2:17" x14ac:dyDescent="0.25">
      <c r="B30" s="182" t="s">
        <v>25</v>
      </c>
      <c r="C30" s="183">
        <f>$M$10*D30+$M$11*E30+$M$12*F30+$M$13*G30+$M$14*H30</f>
        <v>0</v>
      </c>
      <c r="D30" s="184">
        <v>0</v>
      </c>
      <c r="E30" s="185">
        <v>1</v>
      </c>
      <c r="F30" s="185">
        <v>1</v>
      </c>
      <c r="G30" s="185">
        <v>0</v>
      </c>
      <c r="H30" s="185">
        <v>0</v>
      </c>
      <c r="I30" s="185">
        <v>0</v>
      </c>
      <c r="J30" s="186"/>
      <c r="L30" s="209" t="s">
        <v>76</v>
      </c>
      <c r="M30" s="179">
        <v>0</v>
      </c>
      <c r="N30" s="210">
        <f>CENNIK!B21</f>
        <v>2104</v>
      </c>
      <c r="O30" s="210">
        <f>N30*M30</f>
        <v>0</v>
      </c>
      <c r="P30" s="211">
        <f>O30*1.23</f>
        <v>0</v>
      </c>
      <c r="Q30" s="172"/>
    </row>
    <row r="31" spans="2:17" x14ac:dyDescent="0.25">
      <c r="B31" s="182" t="s">
        <v>26</v>
      </c>
      <c r="C31" s="183">
        <f>$M$10*D31+$M$11*E31+$M$12*F31+$M$13*G31+$M$14*H31</f>
        <v>0</v>
      </c>
      <c r="D31" s="184">
        <v>0</v>
      </c>
      <c r="E31" s="185">
        <v>1</v>
      </c>
      <c r="F31" s="185">
        <v>0</v>
      </c>
      <c r="G31" s="185">
        <v>0</v>
      </c>
      <c r="H31" s="185">
        <v>0</v>
      </c>
      <c r="I31" s="185">
        <v>0</v>
      </c>
      <c r="J31" s="186"/>
      <c r="L31" s="209" t="s">
        <v>57</v>
      </c>
      <c r="M31" s="179">
        <v>0</v>
      </c>
      <c r="N31" s="210">
        <f>CENNIK!B23</f>
        <v>1897</v>
      </c>
      <c r="O31" s="210">
        <f>N31*M31</f>
        <v>0</v>
      </c>
      <c r="P31" s="211">
        <f>O31*1.23</f>
        <v>0</v>
      </c>
      <c r="Q31" s="172"/>
    </row>
    <row r="32" spans="2:17" x14ac:dyDescent="0.25">
      <c r="B32" s="182" t="s">
        <v>27</v>
      </c>
      <c r="C32" s="183">
        <f>$M$10*D32+$M$11*E32+$M$12*F32+$M$13*G32+$M$14*H32</f>
        <v>0</v>
      </c>
      <c r="D32" s="184">
        <v>0</v>
      </c>
      <c r="E32" s="185">
        <v>1</v>
      </c>
      <c r="F32" s="185">
        <v>0</v>
      </c>
      <c r="G32" s="185">
        <v>0</v>
      </c>
      <c r="H32" s="185">
        <v>0</v>
      </c>
      <c r="I32" s="185">
        <v>1</v>
      </c>
      <c r="J32" s="186"/>
      <c r="O32" s="208">
        <f>SUM(O30:O31)</f>
        <v>0</v>
      </c>
      <c r="P32" s="208">
        <f>SUM(P30:P31)</f>
        <v>0</v>
      </c>
      <c r="Q32" s="208"/>
    </row>
    <row r="33" spans="2:17" x14ac:dyDescent="0.25">
      <c r="B33" s="182" t="s">
        <v>29</v>
      </c>
      <c r="C33" s="183">
        <f>$M$10*D33+$M$11*E33+$M$12*F33+$M$13*G33+$M$14*H33</f>
        <v>0</v>
      </c>
      <c r="D33" s="184">
        <v>0</v>
      </c>
      <c r="E33" s="185">
        <v>0</v>
      </c>
      <c r="F33" s="185">
        <v>1</v>
      </c>
      <c r="G33" s="185">
        <v>1</v>
      </c>
      <c r="H33" s="185">
        <v>0</v>
      </c>
      <c r="I33" s="185">
        <v>1</v>
      </c>
      <c r="J33" s="186"/>
      <c r="L33" s="212" t="s">
        <v>61</v>
      </c>
      <c r="M33" s="186"/>
    </row>
    <row r="34" spans="2:17" ht="15.75" thickBot="1" x14ac:dyDescent="0.3">
      <c r="B34" s="213" t="s">
        <v>41</v>
      </c>
      <c r="C34" s="214">
        <f>$M$10*D34+$M$11*E34+$M$12*F34+$M$13*G34+$M$14*H34</f>
        <v>0</v>
      </c>
      <c r="D34" s="184">
        <v>0</v>
      </c>
      <c r="E34" s="185">
        <v>0</v>
      </c>
      <c r="F34" s="185">
        <v>0</v>
      </c>
      <c r="G34" s="185">
        <v>1</v>
      </c>
      <c r="H34" s="185">
        <v>0</v>
      </c>
      <c r="I34" s="185">
        <v>0</v>
      </c>
      <c r="J34" s="186"/>
      <c r="L34" s="215" t="s">
        <v>62</v>
      </c>
      <c r="M34" s="216">
        <v>0</v>
      </c>
      <c r="N34" s="210">
        <f>CENNIK!B38</f>
        <v>693</v>
      </c>
      <c r="O34" s="210">
        <f>N34*M34</f>
        <v>0</v>
      </c>
      <c r="P34" s="211">
        <f>O34*1.23</f>
        <v>0</v>
      </c>
      <c r="Q34" s="172"/>
    </row>
    <row r="35" spans="2:17" x14ac:dyDescent="0.25">
      <c r="B35" s="173" t="s">
        <v>16</v>
      </c>
      <c r="C35" s="174">
        <f>M17</f>
        <v>0</v>
      </c>
      <c r="D35" s="186"/>
      <c r="E35" s="186"/>
      <c r="F35" s="186"/>
      <c r="G35" s="186"/>
      <c r="H35" s="186"/>
      <c r="I35" s="186"/>
      <c r="J35" s="186"/>
      <c r="K35" s="186"/>
      <c r="L35" s="215" t="s">
        <v>63</v>
      </c>
      <c r="M35" s="216">
        <v>0</v>
      </c>
      <c r="N35" s="210">
        <f>CENNIK!B39</f>
        <v>1313</v>
      </c>
      <c r="O35" s="210">
        <f>N35*M35</f>
        <v>0</v>
      </c>
      <c r="P35" s="211">
        <f>O35*1.23</f>
        <v>0</v>
      </c>
      <c r="Q35" s="172"/>
    </row>
    <row r="36" spans="2:17" x14ac:dyDescent="0.25">
      <c r="B36" s="217" t="s">
        <v>18</v>
      </c>
      <c r="C36" s="218">
        <f>M21</f>
        <v>0</v>
      </c>
      <c r="D36" s="186"/>
      <c r="E36" s="186"/>
      <c r="F36" s="186"/>
      <c r="G36" s="186"/>
      <c r="H36" s="186"/>
      <c r="I36" s="186"/>
      <c r="J36" s="186"/>
      <c r="K36" s="186"/>
      <c r="L36" s="215" t="s">
        <v>64</v>
      </c>
      <c r="M36" s="216">
        <v>0</v>
      </c>
      <c r="N36" s="210">
        <f>CENNIK!B40</f>
        <v>1866</v>
      </c>
      <c r="O36" s="210">
        <f>N36*M36</f>
        <v>0</v>
      </c>
      <c r="P36" s="211">
        <f>O36*1.23</f>
        <v>0</v>
      </c>
      <c r="Q36" s="172"/>
    </row>
    <row r="37" spans="2:17" x14ac:dyDescent="0.25">
      <c r="B37" s="182" t="s">
        <v>17</v>
      </c>
      <c r="C37" s="183">
        <f>M18</f>
        <v>0</v>
      </c>
      <c r="D37" s="186"/>
      <c r="E37" s="186"/>
      <c r="F37" s="186"/>
      <c r="G37" s="186"/>
      <c r="H37" s="186"/>
      <c r="I37" s="186"/>
      <c r="J37" s="186"/>
      <c r="K37" s="186"/>
      <c r="L37" s="215" t="s">
        <v>65</v>
      </c>
      <c r="M37" s="216">
        <v>0</v>
      </c>
      <c r="N37" s="210">
        <f>CENNIK!B42</f>
        <v>458</v>
      </c>
      <c r="O37" s="210">
        <f>N37*M37</f>
        <v>0</v>
      </c>
      <c r="P37" s="211">
        <f>O37*1.23</f>
        <v>0</v>
      </c>
      <c r="Q37" s="172"/>
    </row>
    <row r="38" spans="2:17" ht="26.25" x14ac:dyDescent="0.25">
      <c r="B38" s="182" t="s">
        <v>19</v>
      </c>
      <c r="C38" s="183">
        <f>M22</f>
        <v>0</v>
      </c>
      <c r="D38" s="186"/>
      <c r="E38" s="219"/>
      <c r="F38" s="220" t="s">
        <v>132</v>
      </c>
      <c r="G38" s="219"/>
      <c r="H38" s="186"/>
      <c r="I38" s="186"/>
      <c r="J38" s="186"/>
      <c r="K38" s="186"/>
      <c r="L38" s="221"/>
      <c r="M38" s="221"/>
      <c r="N38" s="222"/>
      <c r="O38" s="223">
        <f>SUM(O34:O36)</f>
        <v>0</v>
      </c>
      <c r="P38" s="223">
        <f>SUM(P34:P36)</f>
        <v>0</v>
      </c>
      <c r="Q38" s="208"/>
    </row>
    <row r="39" spans="2:17" ht="15.75" thickBot="1" x14ac:dyDescent="0.3">
      <c r="B39" s="224" t="s">
        <v>46</v>
      </c>
      <c r="C39" s="225">
        <f>M25</f>
        <v>0</v>
      </c>
      <c r="D39" s="186"/>
      <c r="E39" s="186"/>
      <c r="F39" s="226" t="s">
        <v>133</v>
      </c>
      <c r="G39" s="226"/>
      <c r="H39" s="226"/>
      <c r="I39" s="226"/>
      <c r="J39" s="186"/>
      <c r="K39" s="186"/>
      <c r="L39" s="164" t="s">
        <v>54</v>
      </c>
    </row>
    <row r="40" spans="2:17" x14ac:dyDescent="0.25">
      <c r="D40" s="186"/>
      <c r="E40" s="186"/>
      <c r="F40" s="226" t="s">
        <v>134</v>
      </c>
      <c r="G40" s="226"/>
      <c r="H40" s="226"/>
      <c r="I40" s="226"/>
      <c r="J40" s="186"/>
      <c r="K40" s="186"/>
      <c r="L40" s="227" t="str">
        <f>CENNIK!A27</f>
        <v>Monitor interaktywny Newline 65" TT-6519RS</v>
      </c>
      <c r="M40" s="228">
        <v>0</v>
      </c>
      <c r="N40" s="210">
        <f>CENNIK!B27</f>
        <v>7200</v>
      </c>
      <c r="O40" s="229">
        <f>N40*M40</f>
        <v>0</v>
      </c>
      <c r="P40" s="230">
        <f>O40*1</f>
        <v>0</v>
      </c>
      <c r="Q40" s="172"/>
    </row>
    <row r="41" spans="2:17" x14ac:dyDescent="0.25">
      <c r="B41" s="231"/>
      <c r="D41" s="232"/>
      <c r="E41" s="233"/>
      <c r="F41" s="234" t="s">
        <v>135</v>
      </c>
      <c r="G41" s="235"/>
      <c r="H41" s="235"/>
      <c r="I41" s="235"/>
      <c r="J41" s="186"/>
      <c r="K41" s="186"/>
      <c r="L41" s="227" t="str">
        <f>CENNIK!A28</f>
        <v>Monitor interaktywny Newline 75" TT-7519RS</v>
      </c>
      <c r="M41" s="228">
        <v>0</v>
      </c>
      <c r="N41" s="210">
        <f>CENNIK!B28</f>
        <v>10530</v>
      </c>
      <c r="O41" s="229">
        <f>N41*M41</f>
        <v>0</v>
      </c>
      <c r="P41" s="230">
        <f>O41*1</f>
        <v>0</v>
      </c>
      <c r="Q41" s="172"/>
    </row>
    <row r="42" spans="2:17" ht="30" x14ac:dyDescent="0.25">
      <c r="B42" s="231"/>
      <c r="D42" s="236"/>
      <c r="E42" s="237"/>
      <c r="F42" s="237"/>
      <c r="G42" s="238"/>
      <c r="H42" s="238"/>
      <c r="I42" s="238"/>
      <c r="J42" s="186"/>
      <c r="L42" s="227" t="str">
        <f>CENNIK!A29</f>
        <v>Komputer OPS i5/4GB/HDD 500 GB + Windows 10</v>
      </c>
      <c r="M42" s="228">
        <v>0</v>
      </c>
      <c r="N42" s="210">
        <f>CENNIK!B29</f>
        <v>2570</v>
      </c>
      <c r="O42" s="229">
        <f>N42*M42</f>
        <v>0</v>
      </c>
      <c r="P42" s="230">
        <f>O42*1</f>
        <v>0</v>
      </c>
      <c r="Q42" s="172"/>
    </row>
    <row r="43" spans="2:17" ht="15.75" thickBot="1" x14ac:dyDescent="0.3">
      <c r="B43" s="231"/>
      <c r="D43" s="236"/>
      <c r="E43" s="237"/>
      <c r="F43" s="237"/>
      <c r="G43" s="238"/>
      <c r="H43" s="238"/>
      <c r="I43" s="238"/>
      <c r="J43" s="186"/>
      <c r="L43" s="227" t="str">
        <f>CENNIK!A30</f>
        <v>Komputer OPS i5/8GB/SSD 256 GB + Windows 10</v>
      </c>
      <c r="M43" s="228">
        <v>0</v>
      </c>
      <c r="N43" s="210">
        <f>CENNIK!B30</f>
        <v>3100</v>
      </c>
      <c r="O43" s="229">
        <f>N43*M43</f>
        <v>0</v>
      </c>
      <c r="P43" s="230">
        <f>O43*1</f>
        <v>0</v>
      </c>
      <c r="Q43" s="172"/>
    </row>
    <row r="44" spans="2:17" ht="30.75" thickBot="1" x14ac:dyDescent="0.3">
      <c r="B44" s="231"/>
      <c r="D44" s="239" t="s">
        <v>136</v>
      </c>
      <c r="E44" s="240" t="str">
        <f>D10</f>
        <v>labdic biochem</v>
      </c>
      <c r="F44" s="240" t="str">
        <f>E10</f>
        <v>Fizyka</v>
      </c>
      <c r="G44" s="240" t="str">
        <f>F10</f>
        <v>Uniwersalny</v>
      </c>
      <c r="H44" s="240" t="str">
        <f>G10</f>
        <v>Środowisko</v>
      </c>
      <c r="I44" s="240" t="str">
        <f>H10</f>
        <v>Mini</v>
      </c>
      <c r="J44" s="186"/>
      <c r="L44" s="227" t="str">
        <f>CENNIK!A31</f>
        <v>Laptop TERRA MOBILE 360-11V2 N3450 W10EDU EDU STF -NL</v>
      </c>
      <c r="M44" s="228">
        <v>0</v>
      </c>
      <c r="N44" s="210">
        <f>CENNIK!B31</f>
        <v>1667</v>
      </c>
      <c r="O44" s="229">
        <f t="shared" ref="O44:O47" si="5">N44*M44</f>
        <v>0</v>
      </c>
      <c r="P44" s="230">
        <f t="shared" ref="P44:P47" si="6">O44*1.23</f>
        <v>0</v>
      </c>
      <c r="Q44" s="172"/>
    </row>
    <row r="45" spans="2:17" x14ac:dyDescent="0.25">
      <c r="B45" s="231"/>
      <c r="D45" s="241" t="s">
        <v>36</v>
      </c>
      <c r="E45" s="185">
        <v>1</v>
      </c>
      <c r="F45" s="185">
        <v>0</v>
      </c>
      <c r="G45" s="242">
        <v>0</v>
      </c>
      <c r="H45" s="242">
        <v>1</v>
      </c>
      <c r="I45" s="242">
        <v>0</v>
      </c>
      <c r="J45" s="186"/>
      <c r="L45" s="227" t="str">
        <f>CENNIK!A32</f>
        <v>TERRA PAD 1162 N4000 W10 EDU</v>
      </c>
      <c r="M45" s="228">
        <v>0</v>
      </c>
      <c r="N45" s="210">
        <f>CENNIK!B32</f>
        <v>1300.81</v>
      </c>
      <c r="O45" s="229">
        <f t="shared" si="5"/>
        <v>0</v>
      </c>
      <c r="P45" s="230">
        <f t="shared" si="6"/>
        <v>0</v>
      </c>
      <c r="Q45" s="172"/>
    </row>
    <row r="46" spans="2:17" ht="24" x14ac:dyDescent="0.25">
      <c r="B46" s="231"/>
      <c r="D46" s="243" t="s">
        <v>37</v>
      </c>
      <c r="E46" s="244">
        <v>1</v>
      </c>
      <c r="F46" s="244">
        <v>1</v>
      </c>
      <c r="G46" s="244">
        <v>1</v>
      </c>
      <c r="H46" s="244">
        <v>1</v>
      </c>
      <c r="I46" s="244">
        <v>1</v>
      </c>
      <c r="J46" s="186"/>
      <c r="L46" s="227" t="str">
        <f>CENNIK!A33</f>
        <v xml:space="preserve">Mikroskop Delta Optical BioLight 300 z kamerą </v>
      </c>
      <c r="M46" s="228">
        <v>0</v>
      </c>
      <c r="N46" s="210">
        <f>CENNIK!B33</f>
        <v>805</v>
      </c>
      <c r="O46" s="229">
        <f t="shared" si="5"/>
        <v>0</v>
      </c>
      <c r="P46" s="230">
        <f t="shared" si="6"/>
        <v>0</v>
      </c>
      <c r="Q46" s="172"/>
    </row>
    <row r="47" spans="2:17" ht="45" x14ac:dyDescent="0.25">
      <c r="B47" s="231"/>
      <c r="D47" s="241" t="s">
        <v>32</v>
      </c>
      <c r="E47" s="242">
        <v>1</v>
      </c>
      <c r="F47" s="242">
        <v>0</v>
      </c>
      <c r="G47" s="242">
        <v>0</v>
      </c>
      <c r="H47" s="242">
        <v>1</v>
      </c>
      <c r="I47" s="242">
        <v>0</v>
      </c>
      <c r="J47" s="186"/>
      <c r="L47" s="227" t="str">
        <f>CENNIK!A34</f>
        <v>Cyfrowy notatnik do zapisywania przebiegu doświadczeń Wacom BAMBOO FOLIO A5 CDS-610G</v>
      </c>
      <c r="M47" s="228">
        <v>0</v>
      </c>
      <c r="N47" s="210">
        <f>CENNIK!B34</f>
        <v>715.44</v>
      </c>
      <c r="O47" s="229">
        <f t="shared" si="5"/>
        <v>0</v>
      </c>
      <c r="P47" s="230">
        <f t="shared" si="6"/>
        <v>0</v>
      </c>
      <c r="Q47" s="172"/>
    </row>
    <row r="48" spans="2:17" x14ac:dyDescent="0.25">
      <c r="D48" s="241"/>
      <c r="E48" s="242"/>
      <c r="F48" s="242"/>
      <c r="G48" s="242"/>
      <c r="H48" s="242"/>
      <c r="I48" s="242"/>
      <c r="J48" s="186"/>
      <c r="L48" s="209" t="s">
        <v>60</v>
      </c>
      <c r="M48" s="228">
        <v>0</v>
      </c>
      <c r="N48" s="210">
        <f>CENNIK!B35</f>
        <v>1351</v>
      </c>
      <c r="O48" s="229">
        <f>N48*M48</f>
        <v>0</v>
      </c>
      <c r="P48" s="230">
        <f>O48*1.23</f>
        <v>0</v>
      </c>
      <c r="Q48" s="172"/>
    </row>
    <row r="49" spans="2:19" ht="21.6" customHeight="1" x14ac:dyDescent="0.25">
      <c r="D49" s="241"/>
      <c r="E49" s="242"/>
      <c r="F49" s="242"/>
      <c r="G49" s="242"/>
      <c r="H49" s="242"/>
      <c r="I49" s="242"/>
      <c r="K49" s="245"/>
      <c r="L49" s="186"/>
      <c r="M49" s="186"/>
      <c r="O49" s="208">
        <f>SUM(O40:O48)</f>
        <v>0</v>
      </c>
      <c r="P49" s="208">
        <f>SUM(P40:P48)</f>
        <v>0</v>
      </c>
      <c r="Q49" s="223"/>
      <c r="R49" s="222"/>
      <c r="S49" s="222"/>
    </row>
    <row r="50" spans="2:19" x14ac:dyDescent="0.25">
      <c r="D50" s="241"/>
      <c r="E50" s="242"/>
      <c r="F50" s="242"/>
      <c r="G50" s="242"/>
      <c r="H50" s="242"/>
      <c r="I50" s="242"/>
      <c r="L50" s="212" t="s">
        <v>131</v>
      </c>
      <c r="M50" s="186"/>
      <c r="Q50" s="246"/>
    </row>
    <row r="51" spans="2:19" s="222" customFormat="1" x14ac:dyDescent="0.25">
      <c r="B51" s="245"/>
      <c r="D51" s="241"/>
      <c r="E51" s="242"/>
      <c r="F51" s="242"/>
      <c r="G51" s="242"/>
      <c r="H51" s="242"/>
      <c r="I51" s="242"/>
      <c r="J51" s="245"/>
      <c r="K51" s="247"/>
      <c r="L51" s="215" t="s">
        <v>104</v>
      </c>
      <c r="M51" s="216">
        <v>0</v>
      </c>
      <c r="N51" s="248">
        <f>CENNIK!B45</f>
        <v>3902.44</v>
      </c>
      <c r="O51" s="210">
        <f>N51*M51</f>
        <v>0</v>
      </c>
      <c r="P51" s="211">
        <f>O51*1.23</f>
        <v>0</v>
      </c>
      <c r="Q51" s="249"/>
      <c r="R51" s="249"/>
      <c r="S51" s="249"/>
    </row>
    <row r="52" spans="2:19" x14ac:dyDescent="0.25">
      <c r="D52" s="241"/>
      <c r="E52" s="242"/>
      <c r="F52" s="242"/>
      <c r="G52" s="242"/>
      <c r="H52" s="242"/>
      <c r="I52" s="242"/>
      <c r="K52" s="247"/>
      <c r="L52" s="215" t="s">
        <v>105</v>
      </c>
      <c r="M52" s="216">
        <v>0</v>
      </c>
      <c r="N52" s="248">
        <f>CENNIK!B46</f>
        <v>2943.09</v>
      </c>
      <c r="O52" s="210">
        <f>N52*M52</f>
        <v>0</v>
      </c>
      <c r="P52" s="211">
        <f>O52*1.23</f>
        <v>0</v>
      </c>
      <c r="Q52" s="249"/>
      <c r="R52" s="249"/>
      <c r="S52" s="249"/>
    </row>
    <row r="53" spans="2:19" x14ac:dyDescent="0.25">
      <c r="D53" s="250" t="s">
        <v>43</v>
      </c>
      <c r="E53" s="242">
        <v>1</v>
      </c>
      <c r="F53" s="242">
        <v>0</v>
      </c>
      <c r="G53" s="242">
        <v>0</v>
      </c>
      <c r="H53" s="242">
        <v>1</v>
      </c>
      <c r="I53" s="242">
        <v>0</v>
      </c>
      <c r="K53" s="247"/>
      <c r="L53" s="215" t="s">
        <v>106</v>
      </c>
      <c r="M53" s="216">
        <v>0</v>
      </c>
      <c r="N53" s="248">
        <f>CENNIK!B47</f>
        <v>3089.43</v>
      </c>
      <c r="O53" s="210">
        <f t="shared" ref="O53:O57" si="7">N53*M53</f>
        <v>0</v>
      </c>
      <c r="P53" s="211">
        <f t="shared" ref="P53:P57" si="8">O53*1.23</f>
        <v>0</v>
      </c>
      <c r="Q53" s="249"/>
      <c r="R53" s="249"/>
      <c r="S53" s="249"/>
    </row>
    <row r="54" spans="2:19" x14ac:dyDescent="0.25">
      <c r="D54" s="250" t="s">
        <v>33</v>
      </c>
      <c r="E54" s="242">
        <v>1</v>
      </c>
      <c r="F54" s="242">
        <v>1</v>
      </c>
      <c r="G54" s="242">
        <v>1</v>
      </c>
      <c r="H54" s="242">
        <v>1</v>
      </c>
      <c r="I54" s="242">
        <v>0</v>
      </c>
      <c r="K54" s="247"/>
      <c r="L54" s="215" t="s">
        <v>107</v>
      </c>
      <c r="M54" s="216">
        <v>0</v>
      </c>
      <c r="N54" s="248">
        <f>CENNIK!B48</f>
        <v>2195.12</v>
      </c>
      <c r="O54" s="210">
        <f t="shared" si="7"/>
        <v>0</v>
      </c>
      <c r="P54" s="211">
        <f t="shared" si="8"/>
        <v>0</v>
      </c>
      <c r="Q54" s="249"/>
      <c r="R54" s="249"/>
      <c r="S54" s="249"/>
    </row>
    <row r="55" spans="2:19" x14ac:dyDescent="0.25">
      <c r="D55" s="250" t="s">
        <v>34</v>
      </c>
      <c r="E55" s="242">
        <v>1</v>
      </c>
      <c r="F55" s="242">
        <v>1</v>
      </c>
      <c r="G55" s="242">
        <v>1</v>
      </c>
      <c r="H55" s="242">
        <v>1</v>
      </c>
      <c r="I55" s="242">
        <v>0</v>
      </c>
      <c r="K55" s="247"/>
      <c r="L55" s="215" t="s">
        <v>108</v>
      </c>
      <c r="M55" s="216">
        <v>0</v>
      </c>
      <c r="N55" s="248">
        <f>CENNIK!B49</f>
        <v>3902.44</v>
      </c>
      <c r="O55" s="210">
        <f t="shared" si="7"/>
        <v>0</v>
      </c>
      <c r="P55" s="211">
        <f t="shared" si="8"/>
        <v>0</v>
      </c>
      <c r="Q55" s="249"/>
      <c r="R55" s="249"/>
      <c r="S55" s="249"/>
    </row>
    <row r="56" spans="2:19" x14ac:dyDescent="0.25">
      <c r="D56" s="251" t="s">
        <v>44</v>
      </c>
      <c r="E56" s="242">
        <v>1</v>
      </c>
      <c r="F56" s="242">
        <v>0</v>
      </c>
      <c r="G56" s="242">
        <v>0</v>
      </c>
      <c r="H56" s="242">
        <v>0</v>
      </c>
      <c r="I56" s="242">
        <v>0</v>
      </c>
      <c r="K56" s="247"/>
      <c r="L56" s="215" t="s">
        <v>109</v>
      </c>
      <c r="M56" s="216">
        <v>0</v>
      </c>
      <c r="N56" s="248">
        <f>CENNIK!B50</f>
        <v>3089.43</v>
      </c>
      <c r="O56" s="210">
        <f t="shared" si="7"/>
        <v>0</v>
      </c>
      <c r="P56" s="211">
        <f t="shared" si="8"/>
        <v>0</v>
      </c>
      <c r="Q56" s="249"/>
      <c r="R56" s="249"/>
      <c r="S56" s="249"/>
    </row>
    <row r="57" spans="2:19" x14ac:dyDescent="0.25">
      <c r="D57" s="250" t="s">
        <v>45</v>
      </c>
      <c r="E57" s="242">
        <v>1</v>
      </c>
      <c r="F57" s="242">
        <v>1</v>
      </c>
      <c r="G57" s="242">
        <v>1</v>
      </c>
      <c r="H57" s="242">
        <v>1</v>
      </c>
      <c r="I57" s="242">
        <v>0</v>
      </c>
      <c r="K57" s="247"/>
      <c r="L57" s="215" t="s">
        <v>110</v>
      </c>
      <c r="M57" s="216">
        <v>0</v>
      </c>
      <c r="N57" s="248">
        <f>CENNIK!B51</f>
        <v>4788.62</v>
      </c>
      <c r="O57" s="210">
        <f t="shared" si="7"/>
        <v>0</v>
      </c>
      <c r="P57" s="211">
        <f t="shared" si="8"/>
        <v>0</v>
      </c>
      <c r="Q57" s="249"/>
      <c r="R57" s="249"/>
      <c r="S57" s="249"/>
    </row>
    <row r="58" spans="2:19" s="249" customFormat="1" x14ac:dyDescent="0.25">
      <c r="B58" s="247"/>
      <c r="D58" s="250" t="s">
        <v>46</v>
      </c>
      <c r="E58" s="242">
        <v>1</v>
      </c>
      <c r="F58" s="242">
        <v>2</v>
      </c>
      <c r="G58" s="242">
        <v>1</v>
      </c>
      <c r="H58" s="242">
        <v>1</v>
      </c>
      <c r="I58" s="242">
        <v>0</v>
      </c>
      <c r="J58" s="247"/>
      <c r="K58" s="247"/>
      <c r="L58" s="215" t="s">
        <v>113</v>
      </c>
      <c r="M58" s="216">
        <v>0</v>
      </c>
      <c r="N58" s="248">
        <f>CENNIK!B52</f>
        <v>3983.74</v>
      </c>
      <c r="O58" s="210">
        <f>N58*M58</f>
        <v>0</v>
      </c>
      <c r="P58" s="211">
        <f>O58*1.23</f>
        <v>0</v>
      </c>
    </row>
    <row r="59" spans="2:19" s="249" customFormat="1" x14ac:dyDescent="0.25">
      <c r="B59" s="238"/>
      <c r="D59" s="250" t="s">
        <v>35</v>
      </c>
      <c r="E59" s="242">
        <v>1</v>
      </c>
      <c r="F59" s="242">
        <v>1</v>
      </c>
      <c r="G59" s="242">
        <v>1</v>
      </c>
      <c r="H59" s="242">
        <v>1</v>
      </c>
      <c r="I59" s="242">
        <v>0</v>
      </c>
      <c r="J59" s="247"/>
      <c r="K59" s="247"/>
      <c r="L59" s="215" t="s">
        <v>112</v>
      </c>
      <c r="M59" s="216">
        <v>0</v>
      </c>
      <c r="N59" s="248">
        <f>CENNIK!B53</f>
        <v>3691</v>
      </c>
      <c r="O59" s="210">
        <f>N59*M59</f>
        <v>0</v>
      </c>
      <c r="P59" s="211">
        <f>O59*1.23</f>
        <v>0</v>
      </c>
    </row>
    <row r="60" spans="2:19" s="249" customFormat="1" x14ac:dyDescent="0.25">
      <c r="B60" s="238"/>
      <c r="D60" s="236"/>
      <c r="E60" s="237"/>
      <c r="F60" s="237"/>
      <c r="G60" s="238"/>
      <c r="H60" s="238"/>
      <c r="I60" s="238"/>
      <c r="J60" s="247"/>
      <c r="K60" s="247"/>
      <c r="L60" s="221"/>
      <c r="M60" s="221"/>
      <c r="N60" s="222"/>
      <c r="O60" s="223">
        <f>SUM(O51:O58)</f>
        <v>0</v>
      </c>
      <c r="P60" s="252">
        <f>SUM(P51:P59)</f>
        <v>0</v>
      </c>
    </row>
    <row r="61" spans="2:19" s="249" customFormat="1" x14ac:dyDescent="0.25">
      <c r="B61" s="247"/>
      <c r="D61" s="253"/>
      <c r="E61" s="254"/>
      <c r="F61" s="254"/>
      <c r="G61" s="254"/>
      <c r="H61" s="254"/>
      <c r="I61" s="254"/>
      <c r="J61" s="247"/>
      <c r="K61" s="247"/>
      <c r="L61" s="255" t="s">
        <v>127</v>
      </c>
      <c r="M61" s="247"/>
    </row>
    <row r="62" spans="2:19" s="249" customFormat="1" ht="75" x14ac:dyDescent="0.25">
      <c r="B62" s="247"/>
      <c r="D62" s="236"/>
      <c r="E62" s="238"/>
      <c r="F62" s="238"/>
      <c r="G62" s="238"/>
      <c r="H62" s="238"/>
      <c r="I62" s="238"/>
      <c r="J62" s="247"/>
      <c r="K62" s="247"/>
      <c r="L62" s="227" t="str">
        <f>CENNIK!A56</f>
        <v>4szt.  stanowiska komputerowe typu terminalowego wraz z serwerem (Terminal S100V1 VcloudPoint , monitor LED 21,5" full HD , klawiatura Logitech  , mysz Logitech , podkładka )</v>
      </c>
      <c r="M62" s="216">
        <v>0</v>
      </c>
      <c r="N62" s="229">
        <f>CENNIK!B56</f>
        <v>7700</v>
      </c>
      <c r="O62" s="229">
        <f>N62*M62</f>
        <v>0</v>
      </c>
      <c r="P62" s="230">
        <f>O62*1</f>
        <v>0</v>
      </c>
    </row>
    <row r="63" spans="2:19" s="249" customFormat="1" ht="60" x14ac:dyDescent="0.25">
      <c r="B63" s="247"/>
      <c r="D63" s="256"/>
      <c r="E63" s="238"/>
      <c r="F63" s="238"/>
      <c r="G63" s="238"/>
      <c r="H63" s="238"/>
      <c r="I63" s="238"/>
      <c r="J63" s="247"/>
      <c r="K63" s="247"/>
      <c r="L63" s="227" t="str">
        <f>CENNIK!A57</f>
        <v>1kpl. system operacyjny + licecnje dostępowe dla stanowisk typu terminalowego ( Microsoft Windows Server Standard + Microsoft CAL + Microsoft RDP CAL )</v>
      </c>
      <c r="M63" s="216">
        <v>0</v>
      </c>
      <c r="N63" s="229">
        <f>CENNIK!B57</f>
        <v>1219.51</v>
      </c>
      <c r="O63" s="229">
        <f>N63*M63</f>
        <v>0</v>
      </c>
      <c r="P63" s="230">
        <f>O63*1.23</f>
        <v>0</v>
      </c>
    </row>
    <row r="64" spans="2:19" s="249" customFormat="1" ht="30" x14ac:dyDescent="0.25">
      <c r="B64" s="247"/>
      <c r="D64" s="256"/>
      <c r="E64" s="238"/>
      <c r="F64" s="238"/>
      <c r="G64" s="238"/>
      <c r="H64" s="238"/>
      <c r="I64" s="238"/>
      <c r="J64" s="247"/>
      <c r="K64" s="247"/>
      <c r="L64" s="227" t="str">
        <f>CENNIK!A41</f>
        <v>Net Support School oprogramowanie do zarządzania stanowiskami laboratoryjnymi</v>
      </c>
      <c r="M64" s="216">
        <v>0</v>
      </c>
      <c r="N64" s="229">
        <f>CENNIK!B41</f>
        <v>73.17</v>
      </c>
      <c r="O64" s="229">
        <f>N64*M64</f>
        <v>0</v>
      </c>
      <c r="P64" s="230">
        <f>O64*1.23</f>
        <v>0</v>
      </c>
    </row>
    <row r="65" spans="2:19" s="249" customFormat="1" ht="30" x14ac:dyDescent="0.25">
      <c r="B65" s="247"/>
      <c r="D65" s="256"/>
      <c r="E65" s="238"/>
      <c r="F65" s="238"/>
      <c r="G65" s="238"/>
      <c r="H65" s="238"/>
      <c r="I65" s="238"/>
      <c r="J65" s="247"/>
      <c r="K65" s="247"/>
      <c r="L65" s="227" t="str">
        <f>CENNIK!A58</f>
        <v>Oprogramowania Microsoft  Office Standard ( dodatkowa licencja dla nauczyciela )</v>
      </c>
      <c r="M65" s="216">
        <v>0</v>
      </c>
      <c r="N65" s="229">
        <f>CENNIK!B58</f>
        <v>341.46</v>
      </c>
      <c r="O65" s="229">
        <f>N65*M65</f>
        <v>0</v>
      </c>
      <c r="P65" s="230">
        <f>O65*1.23</f>
        <v>0</v>
      </c>
    </row>
    <row r="66" spans="2:19" s="249" customFormat="1" x14ac:dyDescent="0.25">
      <c r="B66" s="247"/>
      <c r="D66" s="256"/>
      <c r="E66" s="238"/>
      <c r="F66" s="238"/>
      <c r="G66" s="238"/>
      <c r="H66" s="238"/>
      <c r="I66" s="238"/>
      <c r="J66" s="247"/>
      <c r="K66" s="247"/>
      <c r="O66" s="223">
        <f>SUM(O62:O65)</f>
        <v>0</v>
      </c>
      <c r="P66" s="252">
        <f>SUM(P62:P65)</f>
        <v>0</v>
      </c>
    </row>
    <row r="67" spans="2:19" s="249" customFormat="1" x14ac:dyDescent="0.25">
      <c r="B67" s="247"/>
      <c r="D67" s="256"/>
      <c r="E67" s="238"/>
      <c r="F67" s="238"/>
      <c r="G67" s="238"/>
      <c r="H67" s="238"/>
      <c r="I67" s="238"/>
      <c r="J67" s="247"/>
      <c r="K67" s="247"/>
      <c r="L67" s="186"/>
      <c r="M67" s="186"/>
      <c r="N67" s="160"/>
      <c r="O67" s="208"/>
      <c r="P67" s="208"/>
    </row>
    <row r="68" spans="2:19" s="249" customFormat="1" x14ac:dyDescent="0.25">
      <c r="B68" s="247"/>
      <c r="D68" s="256"/>
      <c r="E68" s="238"/>
      <c r="F68" s="238"/>
      <c r="G68" s="238"/>
      <c r="H68" s="238"/>
      <c r="I68" s="238"/>
      <c r="J68" s="247"/>
      <c r="K68" s="159"/>
      <c r="L68" s="255"/>
      <c r="M68" s="247"/>
      <c r="Q68" s="160"/>
      <c r="R68" s="160"/>
      <c r="S68" s="160"/>
    </row>
    <row r="69" spans="2:19" s="249" customFormat="1" x14ac:dyDescent="0.25">
      <c r="B69" s="247"/>
      <c r="D69" s="256"/>
      <c r="E69" s="238"/>
      <c r="F69" s="238"/>
      <c r="G69" s="238"/>
      <c r="H69" s="238"/>
      <c r="I69" s="238"/>
      <c r="J69" s="247"/>
      <c r="K69" s="159"/>
      <c r="L69" s="227" t="str">
        <f>CENNIK!A61</f>
        <v xml:space="preserve">Mobilne laboratorium przyrodnicze ScienceBus </v>
      </c>
      <c r="M69" s="216">
        <v>0</v>
      </c>
      <c r="N69" s="257">
        <f>CENNIK!B61</f>
        <v>23577.24</v>
      </c>
      <c r="O69" s="229">
        <f>N69*M69</f>
        <v>0</v>
      </c>
      <c r="P69" s="230">
        <f>O69*1.23</f>
        <v>0</v>
      </c>
      <c r="Q69" s="160"/>
      <c r="R69" s="160"/>
      <c r="S69" s="160"/>
    </row>
    <row r="70" spans="2:19" x14ac:dyDescent="0.25">
      <c r="O70" s="223">
        <f>SUM(O69)</f>
        <v>0</v>
      </c>
      <c r="P70" s="252">
        <f>SUM(P69)</f>
        <v>0</v>
      </c>
    </row>
    <row r="72" spans="2:19" x14ac:dyDescent="0.25">
      <c r="L72" s="212" t="s">
        <v>143</v>
      </c>
      <c r="M72" s="186"/>
    </row>
    <row r="73" spans="2:19" ht="24" x14ac:dyDescent="0.25">
      <c r="L73" s="215" t="str">
        <f>CENNIK!A64</f>
        <v>Multimedialna Pracownia Przedmiotowa Biologia klasa 5-8</v>
      </c>
      <c r="M73" s="216">
        <v>0</v>
      </c>
      <c r="N73" s="248">
        <f>CENNIK!B64</f>
        <v>691.06</v>
      </c>
      <c r="O73" s="210">
        <f>N73*M73</f>
        <v>0</v>
      </c>
      <c r="P73" s="211">
        <f>O73*1.23</f>
        <v>0</v>
      </c>
    </row>
    <row r="74" spans="2:19" ht="24" x14ac:dyDescent="0.25">
      <c r="L74" s="215" t="str">
        <f>CENNIK!A65</f>
        <v xml:space="preserve">Multimedialna Pracownia Przedmiotowa Fizyka klasa 7-8 </v>
      </c>
      <c r="M74" s="216">
        <v>0</v>
      </c>
      <c r="N74" s="248">
        <f>CENNIK!B65</f>
        <v>691.06</v>
      </c>
      <c r="O74" s="210">
        <f>N74*M74</f>
        <v>0</v>
      </c>
      <c r="P74" s="211">
        <f>O74*1.23</f>
        <v>0</v>
      </c>
    </row>
    <row r="75" spans="2:19" ht="24" x14ac:dyDescent="0.25">
      <c r="L75" s="215" t="str">
        <f>CENNIK!A66</f>
        <v>Multimedialna Pracownia Przedmiotowa Chemia klasa 7-8</v>
      </c>
      <c r="M75" s="216">
        <v>0</v>
      </c>
      <c r="N75" s="248">
        <f>CENNIK!B66</f>
        <v>691.06</v>
      </c>
      <c r="O75" s="210">
        <f t="shared" ref="O75" si="9">N75*M75</f>
        <v>0</v>
      </c>
      <c r="P75" s="211">
        <f t="shared" ref="P75" si="10">O75*1.23</f>
        <v>0</v>
      </c>
    </row>
    <row r="76" spans="2:19" ht="24" x14ac:dyDescent="0.25">
      <c r="L76" s="215" t="str">
        <f>CENNIK!A67</f>
        <v>Multimedialna Pracownia Przedmiotowa Geografia klasa 7-8</v>
      </c>
      <c r="M76" s="216">
        <v>0</v>
      </c>
      <c r="N76" s="248">
        <f>CENNIK!B67</f>
        <v>691.06</v>
      </c>
      <c r="O76" s="210">
        <f t="shared" ref="O76" si="11">N76*M76</f>
        <v>0</v>
      </c>
      <c r="P76" s="211">
        <f t="shared" ref="P76" si="12">O76*1.23</f>
        <v>0</v>
      </c>
    </row>
    <row r="77" spans="2:19" x14ac:dyDescent="0.25">
      <c r="O77" s="223">
        <f>SUM(O73:O76)</f>
        <v>0</v>
      </c>
      <c r="P77" s="252">
        <f>SUM(P73:P76)</f>
        <v>0</v>
      </c>
    </row>
  </sheetData>
  <sheetProtection algorithmName="SHA-512" hashValue="p3TkW0kr62HTFCQwj0BEfZu5kyS1GHsD+rLT+v3Deh1k60L3KPgZyj7GPw/B4/0GGiwlYgLMXOsS6+VaVe5pYg==" saltValue="5aj2jEm0aWgglRp6ZbKdHw==" spinCount="100000" sheet="1" formatCells="0" formatColumns="0" formatRows="0" insertColumns="0" insertRows="0" insertHyperlinks="0" deleteColumns="0" deleteRows="0" sort="0" autoFilter="0" pivotTables="0"/>
  <mergeCells count="1">
    <mergeCell ref="N6:O6"/>
  </mergeCells>
  <conditionalFormatting sqref="C11:C39">
    <cfRule type="cellIs" dxfId="12" priority="12" operator="equal">
      <formula>0</formula>
    </cfRule>
    <cfRule type="cellIs" dxfId="11" priority="13" operator="greaterThan">
      <formula>0</formula>
    </cfRule>
  </conditionalFormatting>
  <conditionalFormatting sqref="D11:I34">
    <cfRule type="cellIs" dxfId="10" priority="11" operator="greaterThan">
      <formula>0</formula>
    </cfRule>
  </conditionalFormatting>
  <conditionalFormatting sqref="M17">
    <cfRule type="cellIs" dxfId="9" priority="10" operator="greaterThan">
      <formula>$K$17</formula>
    </cfRule>
  </conditionalFormatting>
  <conditionalFormatting sqref="M18">
    <cfRule type="cellIs" dxfId="8" priority="9" operator="greaterThan">
      <formula>$K$18</formula>
    </cfRule>
  </conditionalFormatting>
  <conditionalFormatting sqref="M19">
    <cfRule type="cellIs" dxfId="7" priority="8" operator="greaterThan">
      <formula>$K$19</formula>
    </cfRule>
  </conditionalFormatting>
  <conditionalFormatting sqref="M20">
    <cfRule type="cellIs" dxfId="6" priority="7" operator="greaterThan">
      <formula>$K$20</formula>
    </cfRule>
  </conditionalFormatting>
  <conditionalFormatting sqref="M21">
    <cfRule type="cellIs" dxfId="5" priority="6" operator="greaterThan">
      <formula>$K$21</formula>
    </cfRule>
  </conditionalFormatting>
  <conditionalFormatting sqref="M22">
    <cfRule type="cellIs" dxfId="4" priority="5" operator="greaterThan">
      <formula>$K$22</formula>
    </cfRule>
  </conditionalFormatting>
  <conditionalFormatting sqref="M23">
    <cfRule type="cellIs" dxfId="3" priority="4" operator="greaterThan">
      <formula>$K$23</formula>
    </cfRule>
  </conditionalFormatting>
  <conditionalFormatting sqref="M24">
    <cfRule type="cellIs" dxfId="2" priority="3" operator="greaterThan">
      <formula>$K$24</formula>
    </cfRule>
  </conditionalFormatting>
  <conditionalFormatting sqref="M25">
    <cfRule type="cellIs" dxfId="1" priority="2" operator="greaterThan">
      <formula>$K$25</formula>
    </cfRule>
  </conditionalFormatting>
  <conditionalFormatting sqref="M26">
    <cfRule type="cellIs" dxfId="0" priority="1" operator="greaterThan">
      <formula>$K$26</formula>
    </cfRule>
  </conditionalFormatting>
  <dataValidations count="2">
    <dataValidation type="whole" allowBlank="1" showInputMessage="1" showErrorMessage="1" error="Nie ma możliwości" promptTitle="Uwaga" prompt="Ilość nie może być większa niż ilość maksymalna" sqref="M17" xr:uid="{00000000-0002-0000-0100-000001000000}">
      <formula1>0</formula1>
      <formula2>K17</formula2>
    </dataValidation>
    <dataValidation type="whole" allowBlank="1" showInputMessage="1" showErrorMessage="1" error="Za duża ilość" prompt="Ilość nie może być większa niż ilość maksymalna" sqref="M18:M26" xr:uid="{00000000-0002-0000-0100-000000000000}">
      <formula1>0</formula1>
      <formula2>K18</formula2>
    </dataValidation>
  </dataValidations>
  <hyperlinks>
    <hyperlink ref="F41" r:id="rId1" xr:uid="{E7056639-E928-453E-B4C9-37860B2ACC68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CENNIK</vt:lpstr>
      <vt:lpstr>GEOGRAFIA</vt:lpstr>
      <vt:lpstr>BIOLOGIA</vt:lpstr>
      <vt:lpstr>CHEMIA</vt:lpstr>
      <vt:lpstr>FIZYKA</vt:lpstr>
      <vt:lpstr>MAX POMIARÓW</vt:lpstr>
      <vt:lpstr>KALKULATOR</vt:lpstr>
    </vt:vector>
  </TitlesOfParts>
  <Company>Systemy Nauczania I Prezentacji Interaktywnych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Nowoczesne Technologie w Edukacji Robert Wrzesiński</cp:lastModifiedBy>
  <dcterms:created xsi:type="dcterms:W3CDTF">2016-06-22T08:48:52Z</dcterms:created>
  <dcterms:modified xsi:type="dcterms:W3CDTF">2020-04-30T07:17:56Z</dcterms:modified>
</cp:coreProperties>
</file>